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2.xml" ContentType="application/vnd.openxmlformats-officedocument.drawingml.chartshapes+xml"/>
  <Override PartName="/xl/charts/chart27.xml" ContentType="application/vnd.openxmlformats-officedocument.drawingml.chart+xml"/>
  <Override PartName="/xl/charts/chart28.xml" ContentType="application/vnd.openxmlformats-officedocument.drawingml.chart+xml"/>
  <Override PartName="/xl/drawings/drawing13.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eciaAtkins\Desktop\"/>
    </mc:Choice>
  </mc:AlternateContent>
  <workbookProtection workbookPassword="F491" lockStructure="1"/>
  <bookViews>
    <workbookView xWindow="0" yWindow="0" windowWidth="19200" windowHeight="7440" tabRatio="832" activeTab="4"/>
  </bookViews>
  <sheets>
    <sheet name="Contents" sheetId="52" r:id="rId1"/>
    <sheet name="Introduction" sheetId="18" r:id="rId2"/>
    <sheet name="Indicator metadata" sheetId="19" r:id="rId3"/>
    <sheet name="Data and methods" sheetId="50" r:id="rId4"/>
    <sheet name="LA dashboard" sheetId="6" r:id="rId5"/>
    <sheet name="FORMAT_LA" sheetId="16" state="hidden" r:id="rId6"/>
    <sheet name="RAW_LA" sheetId="12" state="hidden" r:id="rId7"/>
    <sheet name="NHS dashboard" sheetId="26" r:id="rId8"/>
    <sheet name="FORMAT_TRUST" sheetId="27" state="hidden" r:id="rId9"/>
    <sheet name="FORMAT TRUST 2" sheetId="35" state="hidden" r:id="rId10"/>
    <sheet name="TRUST_RAW" sheetId="42" state="hidden" r:id="rId11"/>
    <sheet name="TRUST_A&amp;S_ACTIVE_PROP" sheetId="51" state="hidden" r:id="rId12"/>
    <sheet name="TRUST_AE_DEP" sheetId="46" state="hidden" r:id="rId13"/>
    <sheet name="TRUST_TOTALS_RAW" sheetId="45" state="hidden" r:id="rId14"/>
    <sheet name="NATIONAL_RAW" sheetId="37" state="hidden" r:id="rId15"/>
    <sheet name="TRUST_FRAILTY_RAW" sheetId="43" state="hidden" r:id="rId16"/>
    <sheet name="TRUST_TRETSPEC_PROP" sheetId="47" state="hidden" r:id="rId17"/>
    <sheet name="NATIONAL_TRETSPEC_PROP" sheetId="48" state="hidden" r:id="rId18"/>
    <sheet name="ODS codes" sheetId="28" state="hidden" r:id="rId19"/>
  </sheets>
  <externalReferences>
    <externalReference r:id="rId20"/>
    <externalReference r:id="rId21"/>
  </externalReferences>
  <definedNames>
    <definedName name="_xlnm._FilterDatabase" localSheetId="18" hidden="1">'ODS codes'!$A$1:$B$239</definedName>
    <definedName name="_xlnm._FilterDatabase" localSheetId="6" hidden="1">RAW_LA!$A$2:$BD$327</definedName>
    <definedName name="_xlnm._FilterDatabase" localSheetId="15" hidden="1">TRUST_FRAILTY_RAW!$A$3:$AK$152</definedName>
    <definedName name="_xlnm._FilterDatabase" localSheetId="10" hidden="1">TRUST_RAW!$A$3:$GE$152</definedName>
    <definedName name="_xlnm._FilterDatabase" localSheetId="13" hidden="1">TRUST_TOTALS_RAW!$A$1:$F$150</definedName>
    <definedName name="_xlnm._FilterDatabase" localSheetId="16" hidden="1">TRUST_TRETSPEC_PROP!$A$1:$E$150</definedName>
    <definedName name="_ftn1" localSheetId="1">Introduction!$B$14</definedName>
    <definedName name="_ftnref1" localSheetId="1">Introduction!$B$12</definedName>
    <definedName name="NATIONAL">NATIONAL_TRETSPEC_PROP!$A$1:$D$2</definedName>
    <definedName name="_xlnm.Print_Area" localSheetId="3">'Data and methods'!$A$1:$C$22</definedName>
    <definedName name="_xlnm.Print_Area" localSheetId="2">'Indicator metadata'!$A$1:$D$80</definedName>
    <definedName name="_xlnm.Print_Area" localSheetId="4">'LA dashboard'!$A$1:$R$128</definedName>
    <definedName name="_xlnm.Print_Area" localSheetId="7">'NHS dashboard'!$A$1:$R$400</definedName>
    <definedName name="_xlnm.Print_Titles" localSheetId="4">'LA dashboard'!$1:$6</definedName>
    <definedName name="_xlnm.Print_Titles" localSheetId="7">'NHS dashboard'!$1:$6</definedName>
    <definedName name="TRUST" localSheetId="11">'TRUST_A&amp;S_ACTIVE_PROP'!$A$2:$AG$151</definedName>
    <definedName name="TRUST" localSheetId="12">TRUST_AE_DEP!$A$1:$F$150</definedName>
    <definedName name="TRUST" localSheetId="16">TRUST_TRETSPEC_PROP!$A$1:$E$150</definedName>
    <definedName name="TRUST">TRUST_TOTALS_RAW!$A$1:$E$150</definedName>
    <definedName name="TRUST_ADM" localSheetId="0">[2]NATIONAL_RAW!#REF!</definedName>
    <definedName name="TRUST_ADM" localSheetId="3">[1]NATIONAL_RAW!#REF!</definedName>
    <definedName name="TRUST_ADM">NATIONAL_RAW!#REF!</definedName>
    <definedName name="TRUST_AE">NATIONAL_RAW!$A$2:$O$3</definedName>
    <definedName name="TRUST_IP">NATIONAL_RAW!$A$12:$I$13</definedName>
    <definedName name="TRUST_NEL_FRAIL">NATIONAL_RAW!$A$19:$D$20</definedName>
    <definedName name="TRUST_OP">NATIONAL_RAW!$A$7:$I$8</definedName>
  </definedNames>
  <calcPr calcId="152511"/>
</workbook>
</file>

<file path=xl/calcChain.xml><?xml version="1.0" encoding="utf-8"?>
<calcChain xmlns="http://schemas.openxmlformats.org/spreadsheetml/2006/main">
  <c r="F3" i="45" l="1"/>
  <c r="F4" i="45"/>
  <c r="F5" i="45"/>
  <c r="F6" i="45"/>
  <c r="F7" i="45"/>
  <c r="F8"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6" i="45"/>
  <c r="F87" i="45"/>
  <c r="F88" i="45"/>
  <c r="F89" i="45"/>
  <c r="F90" i="45"/>
  <c r="F91" i="45"/>
  <c r="F92" i="45"/>
  <c r="F93" i="45"/>
  <c r="F94" i="45"/>
  <c r="F95" i="45"/>
  <c r="F96" i="45"/>
  <c r="F97" i="45"/>
  <c r="F98" i="45"/>
  <c r="F99" i="45"/>
  <c r="F100" i="45"/>
  <c r="F101" i="45"/>
  <c r="F102" i="45"/>
  <c r="F103" i="45"/>
  <c r="F104" i="45"/>
  <c r="F105" i="45"/>
  <c r="F106" i="45"/>
  <c r="F107" i="45"/>
  <c r="F108" i="45"/>
  <c r="F109" i="45"/>
  <c r="F110" i="45"/>
  <c r="F111" i="45"/>
  <c r="F112" i="45"/>
  <c r="F113" i="45"/>
  <c r="F114" i="45"/>
  <c r="F115" i="45"/>
  <c r="F116" i="45"/>
  <c r="F117" i="45"/>
  <c r="F118" i="45"/>
  <c r="F119" i="45"/>
  <c r="F120" i="45"/>
  <c r="F121" i="45"/>
  <c r="F122" i="45"/>
  <c r="F123" i="45"/>
  <c r="F124" i="45"/>
  <c r="F125" i="45"/>
  <c r="F126" i="45"/>
  <c r="F127" i="45"/>
  <c r="F128" i="45"/>
  <c r="F129" i="45"/>
  <c r="F130" i="45"/>
  <c r="F131" i="45"/>
  <c r="F132" i="45"/>
  <c r="F133" i="45"/>
  <c r="F134" i="45"/>
  <c r="F135" i="45"/>
  <c r="F136" i="45"/>
  <c r="F137" i="45"/>
  <c r="F138" i="45"/>
  <c r="F139" i="45"/>
  <c r="F140" i="45"/>
  <c r="F141" i="45"/>
  <c r="F142" i="45"/>
  <c r="F143" i="45"/>
  <c r="F144" i="45"/>
  <c r="F145" i="45"/>
  <c r="F146" i="45"/>
  <c r="F147" i="45"/>
  <c r="F148" i="45"/>
  <c r="F149" i="45"/>
  <c r="F150" i="45"/>
  <c r="F2" i="45"/>
  <c r="G4" i="45" l="1"/>
  <c r="BD3" i="12" l="1"/>
  <c r="AK154" i="43" l="1"/>
  <c r="AJ154" i="43"/>
  <c r="AI154" i="43"/>
  <c r="AH154" i="43"/>
  <c r="AG154" i="43"/>
  <c r="AF154" i="43"/>
  <c r="AE154" i="43"/>
  <c r="AD154" i="43"/>
  <c r="AC154" i="43"/>
  <c r="AB154" i="43"/>
  <c r="AA154" i="43"/>
  <c r="Z154" i="43"/>
  <c r="Y154" i="43"/>
  <c r="X154" i="43"/>
  <c r="W154" i="43"/>
  <c r="V154" i="43"/>
  <c r="U154" i="43"/>
  <c r="T154" i="43"/>
  <c r="S154" i="43"/>
  <c r="R154" i="43"/>
  <c r="Q154" i="43"/>
  <c r="P154" i="43"/>
  <c r="O154" i="43"/>
  <c r="N154" i="43"/>
  <c r="M154" i="43"/>
  <c r="L154" i="43"/>
  <c r="K154" i="43"/>
  <c r="J154" i="43"/>
  <c r="I154" i="43"/>
  <c r="H154" i="43"/>
  <c r="G154" i="43"/>
  <c r="F154" i="43"/>
  <c r="E154" i="43"/>
  <c r="E156" i="43" s="1"/>
  <c r="J36" i="37"/>
  <c r="I31" i="37"/>
  <c r="H31" i="37"/>
  <c r="G31" i="37"/>
  <c r="F31" i="37"/>
  <c r="E31" i="37"/>
  <c r="D31" i="37"/>
  <c r="C31" i="37"/>
  <c r="B31" i="37"/>
  <c r="J30" i="37"/>
  <c r="I26" i="37"/>
  <c r="H26" i="37"/>
  <c r="G26" i="37"/>
  <c r="F26" i="37"/>
  <c r="E26" i="37"/>
  <c r="D26" i="37"/>
  <c r="C26" i="37"/>
  <c r="B26" i="37"/>
  <c r="J25" i="37"/>
  <c r="I14" i="37"/>
  <c r="H14" i="37"/>
  <c r="G14" i="37"/>
  <c r="F14" i="37"/>
  <c r="E14" i="37"/>
  <c r="D14" i="37"/>
  <c r="C14" i="37"/>
  <c r="B14" i="37"/>
  <c r="K13" i="37"/>
  <c r="J13" i="37"/>
  <c r="I9" i="37"/>
  <c r="H9" i="37"/>
  <c r="G9" i="37"/>
  <c r="F9" i="37"/>
  <c r="E9" i="37"/>
  <c r="D9" i="37"/>
  <c r="C9" i="37"/>
  <c r="B9" i="37"/>
  <c r="J8" i="37"/>
  <c r="O4" i="37"/>
  <c r="M4" i="37"/>
  <c r="C23" i="27" s="1"/>
  <c r="L4" i="37"/>
  <c r="K4" i="37"/>
  <c r="I4" i="37"/>
  <c r="H4" i="37"/>
  <c r="G4" i="37"/>
  <c r="F4" i="37"/>
  <c r="E4" i="37"/>
  <c r="D4" i="37"/>
  <c r="C4" i="37"/>
  <c r="B4" i="37"/>
  <c r="P3" i="37"/>
  <c r="N4" i="37" s="1"/>
  <c r="C24" i="27" s="1"/>
  <c r="J3" i="37"/>
  <c r="H150" i="45"/>
  <c r="G150" i="45"/>
  <c r="H149" i="45"/>
  <c r="G149" i="45"/>
  <c r="H148" i="45"/>
  <c r="G148" i="45"/>
  <c r="H147" i="45"/>
  <c r="G147" i="45"/>
  <c r="H146" i="45"/>
  <c r="G146" i="45"/>
  <c r="H145" i="45"/>
  <c r="G145" i="45"/>
  <c r="H144" i="45"/>
  <c r="G144" i="45"/>
  <c r="H143" i="45"/>
  <c r="G143" i="45"/>
  <c r="H142" i="45"/>
  <c r="G142" i="45"/>
  <c r="H141" i="45"/>
  <c r="G141" i="45"/>
  <c r="H140" i="45"/>
  <c r="G140" i="45"/>
  <c r="H139" i="45"/>
  <c r="G139" i="45"/>
  <c r="H138" i="45"/>
  <c r="G138" i="45"/>
  <c r="H137" i="45"/>
  <c r="G137" i="45"/>
  <c r="H136" i="45"/>
  <c r="G136" i="45"/>
  <c r="H135" i="45"/>
  <c r="G135" i="45"/>
  <c r="H134" i="45"/>
  <c r="G134" i="45"/>
  <c r="H133" i="45"/>
  <c r="G133" i="45"/>
  <c r="H132" i="45"/>
  <c r="G132" i="45"/>
  <c r="H131" i="45"/>
  <c r="G131" i="45"/>
  <c r="H130" i="45"/>
  <c r="G130" i="45"/>
  <c r="H129" i="45"/>
  <c r="G129" i="45"/>
  <c r="H128" i="45"/>
  <c r="G128" i="45"/>
  <c r="H127" i="45"/>
  <c r="G127" i="45"/>
  <c r="H126" i="45"/>
  <c r="G126" i="45"/>
  <c r="H125" i="45"/>
  <c r="G125" i="45"/>
  <c r="H124" i="45"/>
  <c r="G124" i="45"/>
  <c r="H123" i="45"/>
  <c r="G123" i="45"/>
  <c r="H122" i="45"/>
  <c r="G122" i="45"/>
  <c r="H121" i="45"/>
  <c r="G121" i="45"/>
  <c r="H120" i="45"/>
  <c r="G120" i="45"/>
  <c r="H119" i="45"/>
  <c r="G119" i="45"/>
  <c r="H118" i="45"/>
  <c r="G118" i="45"/>
  <c r="H117" i="45"/>
  <c r="G117" i="45"/>
  <c r="H116" i="45"/>
  <c r="G116" i="45"/>
  <c r="H115" i="45"/>
  <c r="G115" i="45"/>
  <c r="H114" i="45"/>
  <c r="G114" i="45"/>
  <c r="H113" i="45"/>
  <c r="G113" i="45"/>
  <c r="H112" i="45"/>
  <c r="G112" i="45"/>
  <c r="H111" i="45"/>
  <c r="G111" i="45"/>
  <c r="H110" i="45"/>
  <c r="G110" i="45"/>
  <c r="H109" i="45"/>
  <c r="G109" i="45"/>
  <c r="H108" i="45"/>
  <c r="G108" i="45"/>
  <c r="H107" i="45"/>
  <c r="G107" i="45"/>
  <c r="H106" i="45"/>
  <c r="G106" i="45"/>
  <c r="H105" i="45"/>
  <c r="G105" i="45"/>
  <c r="H104" i="45"/>
  <c r="G104" i="45"/>
  <c r="H103" i="45"/>
  <c r="G103" i="45"/>
  <c r="H102" i="45"/>
  <c r="G102" i="45"/>
  <c r="H101" i="45"/>
  <c r="G101" i="45"/>
  <c r="H100" i="45"/>
  <c r="G100" i="45"/>
  <c r="H99" i="45"/>
  <c r="G99" i="45"/>
  <c r="H98" i="45"/>
  <c r="G98" i="45"/>
  <c r="H97" i="45"/>
  <c r="G97" i="45"/>
  <c r="H96" i="45"/>
  <c r="G96" i="45"/>
  <c r="H95" i="45"/>
  <c r="G95" i="45"/>
  <c r="H94" i="45"/>
  <c r="G94" i="45"/>
  <c r="H93" i="45"/>
  <c r="G93" i="45"/>
  <c r="H92" i="45"/>
  <c r="G92" i="45"/>
  <c r="H91" i="45"/>
  <c r="G91" i="45"/>
  <c r="H90" i="45"/>
  <c r="G90" i="45"/>
  <c r="H89" i="45"/>
  <c r="G89" i="45"/>
  <c r="H88" i="45"/>
  <c r="G88" i="45"/>
  <c r="H87" i="45"/>
  <c r="G87" i="45"/>
  <c r="H86" i="45"/>
  <c r="G86" i="45"/>
  <c r="H85" i="45"/>
  <c r="G85" i="45"/>
  <c r="H84" i="45"/>
  <c r="G84" i="45"/>
  <c r="H83" i="45"/>
  <c r="G83" i="45"/>
  <c r="H82" i="45"/>
  <c r="G82" i="45"/>
  <c r="H81" i="45"/>
  <c r="G81" i="45"/>
  <c r="H80" i="45"/>
  <c r="G80" i="45"/>
  <c r="H79" i="45"/>
  <c r="G79" i="45"/>
  <c r="H78" i="45"/>
  <c r="G78" i="45"/>
  <c r="H77" i="45"/>
  <c r="G77" i="45"/>
  <c r="H76" i="45"/>
  <c r="G76" i="45"/>
  <c r="H75" i="45"/>
  <c r="G75" i="45"/>
  <c r="H74" i="45"/>
  <c r="G74" i="45"/>
  <c r="H73" i="45"/>
  <c r="G73" i="45"/>
  <c r="H72" i="45"/>
  <c r="G72" i="45"/>
  <c r="H71" i="45"/>
  <c r="G71" i="45"/>
  <c r="H70" i="45"/>
  <c r="G70" i="45"/>
  <c r="H69" i="45"/>
  <c r="G69" i="45"/>
  <c r="H68" i="45"/>
  <c r="G68" i="45"/>
  <c r="H67" i="45"/>
  <c r="G67" i="45"/>
  <c r="H66" i="45"/>
  <c r="G66" i="45"/>
  <c r="H65" i="45"/>
  <c r="G65" i="45"/>
  <c r="H64" i="45"/>
  <c r="G64" i="45"/>
  <c r="H63" i="45"/>
  <c r="G63" i="45"/>
  <c r="H62" i="45"/>
  <c r="G62" i="45"/>
  <c r="H61" i="45"/>
  <c r="G61" i="45"/>
  <c r="H60" i="45"/>
  <c r="G60" i="45"/>
  <c r="H59" i="45"/>
  <c r="G59" i="45"/>
  <c r="H58" i="45"/>
  <c r="G58" i="45"/>
  <c r="H57" i="45"/>
  <c r="G57" i="45"/>
  <c r="H56" i="45"/>
  <c r="G56" i="45"/>
  <c r="H55" i="45"/>
  <c r="G55" i="45"/>
  <c r="H54" i="45"/>
  <c r="G54" i="45"/>
  <c r="H53" i="45"/>
  <c r="G53" i="45"/>
  <c r="H52" i="45"/>
  <c r="G52" i="45"/>
  <c r="H51" i="45"/>
  <c r="G51" i="45"/>
  <c r="H50" i="45"/>
  <c r="G50" i="45"/>
  <c r="H49" i="45"/>
  <c r="G49" i="45"/>
  <c r="H48" i="45"/>
  <c r="G48" i="45"/>
  <c r="H47" i="45"/>
  <c r="G47" i="45"/>
  <c r="H46" i="45"/>
  <c r="G46" i="45"/>
  <c r="H45" i="45"/>
  <c r="G45" i="45"/>
  <c r="H44" i="45"/>
  <c r="G44" i="45"/>
  <c r="H43" i="45"/>
  <c r="G43" i="45"/>
  <c r="H42" i="45"/>
  <c r="G42" i="45"/>
  <c r="H41" i="45"/>
  <c r="G41" i="45"/>
  <c r="H40" i="45"/>
  <c r="G40" i="45"/>
  <c r="H39" i="45"/>
  <c r="G39" i="45"/>
  <c r="H38" i="45"/>
  <c r="G38" i="45"/>
  <c r="H37" i="45"/>
  <c r="G37" i="45"/>
  <c r="H36" i="45"/>
  <c r="G36" i="45"/>
  <c r="H35" i="45"/>
  <c r="G35" i="45"/>
  <c r="H34" i="45"/>
  <c r="G34" i="45"/>
  <c r="H33" i="45"/>
  <c r="G33" i="45"/>
  <c r="H32" i="45"/>
  <c r="G32" i="45"/>
  <c r="H31" i="45"/>
  <c r="G31" i="45"/>
  <c r="H30" i="45"/>
  <c r="G30" i="45"/>
  <c r="H29" i="45"/>
  <c r="G29" i="45"/>
  <c r="H28" i="45"/>
  <c r="G28" i="45"/>
  <c r="H27" i="45"/>
  <c r="G27" i="45"/>
  <c r="H26" i="45"/>
  <c r="G26" i="45"/>
  <c r="H25" i="45"/>
  <c r="G25" i="45"/>
  <c r="H24" i="45"/>
  <c r="G24" i="45"/>
  <c r="H23" i="45"/>
  <c r="G23" i="45"/>
  <c r="H22" i="45"/>
  <c r="G22" i="45"/>
  <c r="H21" i="45"/>
  <c r="G21" i="45"/>
  <c r="H20" i="45"/>
  <c r="G20" i="45"/>
  <c r="H19" i="45"/>
  <c r="G19" i="45"/>
  <c r="H18" i="45"/>
  <c r="G18" i="45"/>
  <c r="H17" i="45"/>
  <c r="G17" i="45"/>
  <c r="H16" i="45"/>
  <c r="G16" i="45"/>
  <c r="H15" i="45"/>
  <c r="G15" i="45"/>
  <c r="H14" i="45"/>
  <c r="G14" i="45"/>
  <c r="H13" i="45"/>
  <c r="G13" i="45"/>
  <c r="H12" i="45"/>
  <c r="G12" i="45"/>
  <c r="H11" i="45"/>
  <c r="G11" i="45"/>
  <c r="H10" i="45"/>
  <c r="G10" i="45"/>
  <c r="H9" i="45"/>
  <c r="G9" i="45"/>
  <c r="H8" i="45"/>
  <c r="G8" i="45"/>
  <c r="H7" i="45"/>
  <c r="G7" i="45"/>
  <c r="H6" i="45"/>
  <c r="G6" i="45"/>
  <c r="H5" i="45"/>
  <c r="G5" i="45"/>
  <c r="H4" i="45"/>
  <c r="H3" i="45"/>
  <c r="G3" i="45"/>
  <c r="H2" i="45"/>
  <c r="G2" i="45"/>
  <c r="F1" i="45"/>
  <c r="GB154" i="42"/>
  <c r="GA154" i="42"/>
  <c r="FZ154" i="42"/>
  <c r="FY154" i="42"/>
  <c r="FX154" i="42"/>
  <c r="FW154" i="42"/>
  <c r="FV154" i="42"/>
  <c r="FU154" i="42"/>
  <c r="FT154" i="42"/>
  <c r="FS154" i="42"/>
  <c r="FR154" i="42"/>
  <c r="FQ154" i="42"/>
  <c r="FP154" i="42"/>
  <c r="FO154" i="42"/>
  <c r="FN154" i="42"/>
  <c r="FM154" i="42"/>
  <c r="FL154" i="42"/>
  <c r="FK154" i="42"/>
  <c r="FJ154" i="42"/>
  <c r="FI154" i="42"/>
  <c r="FH154" i="42"/>
  <c r="FG154" i="42"/>
  <c r="FF154" i="42"/>
  <c r="FE154" i="42"/>
  <c r="FD154" i="42"/>
  <c r="FC154" i="42"/>
  <c r="FB154" i="42"/>
  <c r="FA154" i="42"/>
  <c r="EZ154" i="42"/>
  <c r="EY154" i="42"/>
  <c r="EX154" i="42"/>
  <c r="EW154" i="42"/>
  <c r="EV154" i="42"/>
  <c r="EU154" i="42"/>
  <c r="ET154" i="42"/>
  <c r="ES154" i="42"/>
  <c r="ER154" i="42"/>
  <c r="EQ154" i="42"/>
  <c r="EP154" i="42"/>
  <c r="EO154" i="42"/>
  <c r="EN154" i="42"/>
  <c r="EM154" i="42"/>
  <c r="EL154" i="42"/>
  <c r="EK154" i="42"/>
  <c r="EJ154" i="42"/>
  <c r="EI154" i="42"/>
  <c r="EH154" i="42"/>
  <c r="EG154" i="42"/>
  <c r="EF154" i="42"/>
  <c r="EE154" i="42"/>
  <c r="ED154" i="42"/>
  <c r="EC154" i="42"/>
  <c r="EB154" i="42"/>
  <c r="EA154" i="42"/>
  <c r="DZ154" i="42"/>
  <c r="DY154" i="42"/>
  <c r="DX154" i="42"/>
  <c r="DW154" i="42"/>
  <c r="CR154" i="42"/>
  <c r="CQ154" i="42"/>
  <c r="CP154" i="42"/>
  <c r="CO154" i="42"/>
  <c r="CN154" i="42"/>
  <c r="CM154" i="42"/>
  <c r="F254" i="27" s="1"/>
  <c r="F259" i="27" s="1"/>
  <c r="CL154" i="42"/>
  <c r="CK154" i="42"/>
  <c r="CJ154" i="42"/>
  <c r="C254" i="27" s="1"/>
  <c r="C259" i="27" s="1"/>
  <c r="CI154" i="42"/>
  <c r="F253" i="27" s="1"/>
  <c r="F258" i="27" s="1"/>
  <c r="CH154" i="42"/>
  <c r="CG154" i="42"/>
  <c r="CF154" i="42"/>
  <c r="C253" i="27" s="1"/>
  <c r="C258" i="27" s="1"/>
  <c r="CE154" i="42"/>
  <c r="CD154" i="42"/>
  <c r="CC154" i="42"/>
  <c r="CB154" i="42"/>
  <c r="CA154" i="42"/>
  <c r="BZ154" i="42"/>
  <c r="BY154" i="42"/>
  <c r="BX154" i="42"/>
  <c r="BW154" i="42"/>
  <c r="BV154" i="42"/>
  <c r="BU154" i="42"/>
  <c r="BT154" i="42"/>
  <c r="BS154" i="42"/>
  <c r="BR154" i="42"/>
  <c r="BQ154" i="42"/>
  <c r="BP154" i="42"/>
  <c r="BO154" i="42"/>
  <c r="BN154" i="42"/>
  <c r="BM154" i="42"/>
  <c r="BL154" i="42"/>
  <c r="BK154" i="42"/>
  <c r="BJ154" i="42"/>
  <c r="BI154" i="42"/>
  <c r="BH154" i="42"/>
  <c r="BG154" i="42"/>
  <c r="BF154" i="42"/>
  <c r="BE154" i="42"/>
  <c r="BD154" i="42"/>
  <c r="BC154" i="42"/>
  <c r="BB154" i="42"/>
  <c r="BA154" i="42"/>
  <c r="AZ154" i="42"/>
  <c r="AY154" i="42"/>
  <c r="AX154" i="42"/>
  <c r="AW154" i="42"/>
  <c r="AV154" i="42"/>
  <c r="AU154" i="42"/>
  <c r="AT154" i="42"/>
  <c r="AS154" i="42"/>
  <c r="AR154" i="42"/>
  <c r="AQ154" i="42"/>
  <c r="AP154" i="42"/>
  <c r="AO154" i="42"/>
  <c r="AN154" i="42"/>
  <c r="AM154" i="42"/>
  <c r="AL154" i="42"/>
  <c r="AK154" i="42"/>
  <c r="AJ154" i="42"/>
  <c r="AI154" i="42"/>
  <c r="AH154" i="42"/>
  <c r="AG154" i="42"/>
  <c r="AF154" i="42"/>
  <c r="AE154" i="42"/>
  <c r="AD154" i="42"/>
  <c r="AC154" i="42"/>
  <c r="AB154" i="42"/>
  <c r="AA154" i="42"/>
  <c r="Z154" i="42"/>
  <c r="Y154" i="42"/>
  <c r="X154" i="42"/>
  <c r="W154" i="42"/>
  <c r="V154" i="42"/>
  <c r="U154" i="42"/>
  <c r="T154" i="42"/>
  <c r="S154" i="42"/>
  <c r="R154" i="42"/>
  <c r="Q154" i="42"/>
  <c r="P154" i="42"/>
  <c r="O154" i="42"/>
  <c r="N154" i="42"/>
  <c r="M154" i="42"/>
  <c r="L154" i="42"/>
  <c r="K154" i="42"/>
  <c r="J154" i="42"/>
  <c r="I154" i="42"/>
  <c r="H154" i="42"/>
  <c r="G154" i="42"/>
  <c r="F154" i="42"/>
  <c r="GE152" i="42"/>
  <c r="GC152" i="42"/>
  <c r="GD152" i="42" s="1"/>
  <c r="E152" i="42"/>
  <c r="GE151" i="42"/>
  <c r="GC151" i="42"/>
  <c r="GD151" i="42" s="1"/>
  <c r="E151" i="42"/>
  <c r="GE150" i="42"/>
  <c r="GC150" i="42"/>
  <c r="GD150" i="42" s="1"/>
  <c r="E150" i="42"/>
  <c r="GE149" i="42"/>
  <c r="GC149" i="42"/>
  <c r="GD149" i="42" s="1"/>
  <c r="E149" i="42"/>
  <c r="GE148" i="42"/>
  <c r="GC148" i="42"/>
  <c r="GD148" i="42" s="1"/>
  <c r="E148" i="42"/>
  <c r="GE147" i="42"/>
  <c r="GC147" i="42"/>
  <c r="GD147" i="42" s="1"/>
  <c r="E147" i="42"/>
  <c r="GE146" i="42"/>
  <c r="GC146" i="42"/>
  <c r="GD146" i="42" s="1"/>
  <c r="E146" i="42"/>
  <c r="GE145" i="42"/>
  <c r="GC145" i="42"/>
  <c r="GD145" i="42" s="1"/>
  <c r="E145" i="42"/>
  <c r="GE144" i="42"/>
  <c r="GC144" i="42"/>
  <c r="GD144" i="42" s="1"/>
  <c r="E144" i="42"/>
  <c r="GE143" i="42"/>
  <c r="GC143" i="42"/>
  <c r="GD143" i="42" s="1"/>
  <c r="E143" i="42"/>
  <c r="GE142" i="42"/>
  <c r="GC142" i="42"/>
  <c r="GD142" i="42" s="1"/>
  <c r="E142" i="42"/>
  <c r="GE141" i="42"/>
  <c r="GC141" i="42"/>
  <c r="GD141" i="42" s="1"/>
  <c r="E141" i="42"/>
  <c r="GE140" i="42"/>
  <c r="GC140" i="42"/>
  <c r="GD140" i="42" s="1"/>
  <c r="E140" i="42"/>
  <c r="GE139" i="42"/>
  <c r="GC139" i="42"/>
  <c r="GD139" i="42" s="1"/>
  <c r="E139" i="42"/>
  <c r="GE138" i="42"/>
  <c r="GC138" i="42"/>
  <c r="GD138" i="42" s="1"/>
  <c r="E138" i="42"/>
  <c r="GE137" i="42"/>
  <c r="GC137" i="42"/>
  <c r="GD137" i="42" s="1"/>
  <c r="E137" i="42"/>
  <c r="GE136" i="42"/>
  <c r="GC136" i="42"/>
  <c r="GD136" i="42" s="1"/>
  <c r="E136" i="42"/>
  <c r="GE135" i="42"/>
  <c r="GC135" i="42"/>
  <c r="GD135" i="42" s="1"/>
  <c r="E135" i="42"/>
  <c r="GE134" i="42"/>
  <c r="GC134" i="42"/>
  <c r="GD134" i="42" s="1"/>
  <c r="E134" i="42"/>
  <c r="GE133" i="42"/>
  <c r="GC133" i="42"/>
  <c r="GD133" i="42" s="1"/>
  <c r="E133" i="42"/>
  <c r="GE132" i="42"/>
  <c r="GC132" i="42"/>
  <c r="GD132" i="42" s="1"/>
  <c r="E132" i="42"/>
  <c r="GE131" i="42"/>
  <c r="GC131" i="42"/>
  <c r="GD131" i="42" s="1"/>
  <c r="E131" i="42"/>
  <c r="GE130" i="42"/>
  <c r="GC130" i="42"/>
  <c r="GD130" i="42" s="1"/>
  <c r="E130" i="42"/>
  <c r="GE129" i="42"/>
  <c r="GC129" i="42"/>
  <c r="GD129" i="42" s="1"/>
  <c r="E129" i="42"/>
  <c r="GE128" i="42"/>
  <c r="GC128" i="42"/>
  <c r="GD128" i="42" s="1"/>
  <c r="E128" i="42"/>
  <c r="GE127" i="42"/>
  <c r="GC127" i="42"/>
  <c r="GD127" i="42" s="1"/>
  <c r="E127" i="42"/>
  <c r="GE126" i="42"/>
  <c r="GC126" i="42"/>
  <c r="GD126" i="42" s="1"/>
  <c r="E126" i="42"/>
  <c r="GE125" i="42"/>
  <c r="GC125" i="42"/>
  <c r="GD125" i="42" s="1"/>
  <c r="E125" i="42"/>
  <c r="GE124" i="42"/>
  <c r="GC124" i="42"/>
  <c r="GD124" i="42" s="1"/>
  <c r="E124" i="42"/>
  <c r="GE123" i="42"/>
  <c r="GC123" i="42"/>
  <c r="GD123" i="42" s="1"/>
  <c r="E123" i="42"/>
  <c r="GE122" i="42"/>
  <c r="GC122" i="42"/>
  <c r="GD122" i="42" s="1"/>
  <c r="E122" i="42"/>
  <c r="GE121" i="42"/>
  <c r="GC121" i="42"/>
  <c r="GD121" i="42" s="1"/>
  <c r="E121" i="42"/>
  <c r="GE120" i="42"/>
  <c r="GC120" i="42"/>
  <c r="GD120" i="42" s="1"/>
  <c r="E120" i="42"/>
  <c r="GE119" i="42"/>
  <c r="GC119" i="42"/>
  <c r="GD119" i="42" s="1"/>
  <c r="E119" i="42"/>
  <c r="GE118" i="42"/>
  <c r="GC118" i="42"/>
  <c r="GD118" i="42" s="1"/>
  <c r="E118" i="42"/>
  <c r="GE117" i="42"/>
  <c r="GC117" i="42"/>
  <c r="GD117" i="42" s="1"/>
  <c r="E117" i="42"/>
  <c r="GE116" i="42"/>
  <c r="GC116" i="42"/>
  <c r="GD116" i="42" s="1"/>
  <c r="E116" i="42"/>
  <c r="GE115" i="42"/>
  <c r="GC115" i="42"/>
  <c r="GD115" i="42" s="1"/>
  <c r="E115" i="42"/>
  <c r="GE114" i="42"/>
  <c r="GC114" i="42"/>
  <c r="GD114" i="42" s="1"/>
  <c r="E114" i="42"/>
  <c r="GE113" i="42"/>
  <c r="GC113" i="42"/>
  <c r="GD113" i="42" s="1"/>
  <c r="E113" i="42"/>
  <c r="GE112" i="42"/>
  <c r="GC112" i="42"/>
  <c r="GD112" i="42" s="1"/>
  <c r="E112" i="42"/>
  <c r="GE111" i="42"/>
  <c r="GC111" i="42"/>
  <c r="GD111" i="42" s="1"/>
  <c r="E111" i="42"/>
  <c r="GE110" i="42"/>
  <c r="GC110" i="42"/>
  <c r="GD110" i="42" s="1"/>
  <c r="E110" i="42"/>
  <c r="GE109" i="42"/>
  <c r="GC109" i="42"/>
  <c r="GD109" i="42" s="1"/>
  <c r="E109" i="42"/>
  <c r="GE108" i="42"/>
  <c r="GC108" i="42"/>
  <c r="GD108" i="42" s="1"/>
  <c r="E108" i="42"/>
  <c r="GE107" i="42"/>
  <c r="GC107" i="42"/>
  <c r="GD107" i="42" s="1"/>
  <c r="E107" i="42"/>
  <c r="GE106" i="42"/>
  <c r="GC106" i="42"/>
  <c r="GD106" i="42" s="1"/>
  <c r="E106" i="42"/>
  <c r="GE105" i="42"/>
  <c r="GC105" i="42"/>
  <c r="GD105" i="42" s="1"/>
  <c r="E105" i="42"/>
  <c r="GE104" i="42"/>
  <c r="GC104" i="42"/>
  <c r="GD104" i="42" s="1"/>
  <c r="E104" i="42"/>
  <c r="GE103" i="42"/>
  <c r="GC103" i="42"/>
  <c r="GD103" i="42" s="1"/>
  <c r="E103" i="42"/>
  <c r="GE102" i="42"/>
  <c r="GC102" i="42"/>
  <c r="GD102" i="42" s="1"/>
  <c r="E102" i="42"/>
  <c r="GE101" i="42"/>
  <c r="GC101" i="42"/>
  <c r="GD101" i="42" s="1"/>
  <c r="E101" i="42"/>
  <c r="GE100" i="42"/>
  <c r="GC100" i="42"/>
  <c r="GD100" i="42" s="1"/>
  <c r="E100" i="42"/>
  <c r="GE99" i="42"/>
  <c r="GC99" i="42"/>
  <c r="GD99" i="42" s="1"/>
  <c r="E99" i="42"/>
  <c r="GE98" i="42"/>
  <c r="GC98" i="42"/>
  <c r="GD98" i="42" s="1"/>
  <c r="E98" i="42"/>
  <c r="GE97" i="42"/>
  <c r="GC97" i="42"/>
  <c r="GD97" i="42" s="1"/>
  <c r="E97" i="42"/>
  <c r="GE96" i="42"/>
  <c r="GC96" i="42"/>
  <c r="GD96" i="42" s="1"/>
  <c r="E96" i="42"/>
  <c r="GE95" i="42"/>
  <c r="GC95" i="42"/>
  <c r="GD95" i="42" s="1"/>
  <c r="E95" i="42"/>
  <c r="GE94" i="42"/>
  <c r="GC94" i="42"/>
  <c r="GD94" i="42" s="1"/>
  <c r="E94" i="42"/>
  <c r="GE93" i="42"/>
  <c r="GC93" i="42"/>
  <c r="GD93" i="42" s="1"/>
  <c r="E93" i="42"/>
  <c r="GE92" i="42"/>
  <c r="GC92" i="42"/>
  <c r="GD92" i="42" s="1"/>
  <c r="E92" i="42"/>
  <c r="GE91" i="42"/>
  <c r="GC91" i="42"/>
  <c r="GD91" i="42" s="1"/>
  <c r="E91" i="42"/>
  <c r="GE90" i="42"/>
  <c r="GC90" i="42"/>
  <c r="GD90" i="42" s="1"/>
  <c r="E90" i="42"/>
  <c r="GE89" i="42"/>
  <c r="GC89" i="42"/>
  <c r="GD89" i="42" s="1"/>
  <c r="E89" i="42"/>
  <c r="GE88" i="42"/>
  <c r="GC88" i="42"/>
  <c r="GD88" i="42" s="1"/>
  <c r="E88" i="42"/>
  <c r="GE87" i="42"/>
  <c r="GC87" i="42"/>
  <c r="GD87" i="42" s="1"/>
  <c r="E87" i="42"/>
  <c r="GE86" i="42"/>
  <c r="GC86" i="42"/>
  <c r="GD86" i="42" s="1"/>
  <c r="E86" i="42"/>
  <c r="GE85" i="42"/>
  <c r="GC85" i="42"/>
  <c r="GD85" i="42" s="1"/>
  <c r="E85" i="42"/>
  <c r="GE84" i="42"/>
  <c r="GC84" i="42"/>
  <c r="GD84" i="42" s="1"/>
  <c r="E84" i="42"/>
  <c r="GE83" i="42"/>
  <c r="GC83" i="42"/>
  <c r="GD83" i="42" s="1"/>
  <c r="E83" i="42"/>
  <c r="GE82" i="42"/>
  <c r="GC82" i="42"/>
  <c r="GD82" i="42" s="1"/>
  <c r="E82" i="42"/>
  <c r="GE81" i="42"/>
  <c r="GC81" i="42"/>
  <c r="GD81" i="42" s="1"/>
  <c r="E81" i="42"/>
  <c r="GE80" i="42"/>
  <c r="GC80" i="42"/>
  <c r="GD80" i="42" s="1"/>
  <c r="E80" i="42"/>
  <c r="GE79" i="42"/>
  <c r="GC79" i="42"/>
  <c r="GD79" i="42" s="1"/>
  <c r="E79" i="42"/>
  <c r="GE78" i="42"/>
  <c r="GC78" i="42"/>
  <c r="GD78" i="42" s="1"/>
  <c r="E78" i="42"/>
  <c r="GE77" i="42"/>
  <c r="GC77" i="42"/>
  <c r="GD77" i="42" s="1"/>
  <c r="E77" i="42"/>
  <c r="GE76" i="42"/>
  <c r="GC76" i="42"/>
  <c r="GD76" i="42" s="1"/>
  <c r="E76" i="42"/>
  <c r="GE75" i="42"/>
  <c r="GC75" i="42"/>
  <c r="GD75" i="42" s="1"/>
  <c r="E75" i="42"/>
  <c r="GE74" i="42"/>
  <c r="GC74" i="42"/>
  <c r="GD74" i="42" s="1"/>
  <c r="E74" i="42"/>
  <c r="GE73" i="42"/>
  <c r="GC73" i="42"/>
  <c r="GD73" i="42" s="1"/>
  <c r="E73" i="42"/>
  <c r="GE72" i="42"/>
  <c r="GC72" i="42"/>
  <c r="GD72" i="42" s="1"/>
  <c r="E72" i="42"/>
  <c r="GE71" i="42"/>
  <c r="GC71" i="42"/>
  <c r="GD71" i="42" s="1"/>
  <c r="E71" i="42"/>
  <c r="GE70" i="42"/>
  <c r="GC70" i="42"/>
  <c r="GD70" i="42" s="1"/>
  <c r="E70" i="42"/>
  <c r="GE69" i="42"/>
  <c r="GC69" i="42"/>
  <c r="GD69" i="42" s="1"/>
  <c r="E69" i="42"/>
  <c r="GE68" i="42"/>
  <c r="GC68" i="42"/>
  <c r="GD68" i="42" s="1"/>
  <c r="E68" i="42"/>
  <c r="GE67" i="42"/>
  <c r="GC67" i="42"/>
  <c r="GD67" i="42" s="1"/>
  <c r="E67" i="42"/>
  <c r="GE66" i="42"/>
  <c r="GC66" i="42"/>
  <c r="GD66" i="42" s="1"/>
  <c r="E66" i="42"/>
  <c r="GE65" i="42"/>
  <c r="GC65" i="42"/>
  <c r="GD65" i="42" s="1"/>
  <c r="E65" i="42"/>
  <c r="GE64" i="42"/>
  <c r="GC64" i="42"/>
  <c r="GD64" i="42" s="1"/>
  <c r="E64" i="42"/>
  <c r="GE63" i="42"/>
  <c r="GC63" i="42"/>
  <c r="GD63" i="42" s="1"/>
  <c r="E63" i="42"/>
  <c r="GE62" i="42"/>
  <c r="GC62" i="42"/>
  <c r="GD62" i="42" s="1"/>
  <c r="E62" i="42"/>
  <c r="GE61" i="42"/>
  <c r="GC61" i="42"/>
  <c r="GD61" i="42" s="1"/>
  <c r="E61" i="42"/>
  <c r="GE60" i="42"/>
  <c r="GC60" i="42"/>
  <c r="GD60" i="42" s="1"/>
  <c r="E60" i="42"/>
  <c r="GE59" i="42"/>
  <c r="GC59" i="42"/>
  <c r="GD59" i="42" s="1"/>
  <c r="E59" i="42"/>
  <c r="GE58" i="42"/>
  <c r="GC58" i="42"/>
  <c r="GD58" i="42" s="1"/>
  <c r="E58" i="42"/>
  <c r="GE57" i="42"/>
  <c r="GC57" i="42"/>
  <c r="GD57" i="42" s="1"/>
  <c r="E57" i="42"/>
  <c r="GE56" i="42"/>
  <c r="GC56" i="42"/>
  <c r="GD56" i="42" s="1"/>
  <c r="E56" i="42"/>
  <c r="GE55" i="42"/>
  <c r="GC55" i="42"/>
  <c r="GD55" i="42" s="1"/>
  <c r="E55" i="42"/>
  <c r="GE54" i="42"/>
  <c r="GC54" i="42"/>
  <c r="GD54" i="42" s="1"/>
  <c r="E54" i="42"/>
  <c r="GE53" i="42"/>
  <c r="GC53" i="42"/>
  <c r="GD53" i="42" s="1"/>
  <c r="E53" i="42"/>
  <c r="GE52" i="42"/>
  <c r="GC52" i="42"/>
  <c r="GD52" i="42" s="1"/>
  <c r="E52" i="42"/>
  <c r="GE51" i="42"/>
  <c r="GC51" i="42"/>
  <c r="GD51" i="42" s="1"/>
  <c r="E51" i="42"/>
  <c r="GE50" i="42"/>
  <c r="GC50" i="42"/>
  <c r="GD50" i="42" s="1"/>
  <c r="E50" i="42"/>
  <c r="GE49" i="42"/>
  <c r="GC49" i="42"/>
  <c r="GD49" i="42" s="1"/>
  <c r="E49" i="42"/>
  <c r="GE48" i="42"/>
  <c r="GC48" i="42"/>
  <c r="GD48" i="42" s="1"/>
  <c r="E48" i="42"/>
  <c r="GE47" i="42"/>
  <c r="GC47" i="42"/>
  <c r="GD47" i="42" s="1"/>
  <c r="E47" i="42"/>
  <c r="GE46" i="42"/>
  <c r="GC46" i="42"/>
  <c r="GD46" i="42" s="1"/>
  <c r="E46" i="42"/>
  <c r="GE45" i="42"/>
  <c r="GC45" i="42"/>
  <c r="GD45" i="42" s="1"/>
  <c r="E45" i="42"/>
  <c r="GE44" i="42"/>
  <c r="GC44" i="42"/>
  <c r="GD44" i="42" s="1"/>
  <c r="E44" i="42"/>
  <c r="GE43" i="42"/>
  <c r="GC43" i="42"/>
  <c r="GD43" i="42" s="1"/>
  <c r="E43" i="42"/>
  <c r="GE42" i="42"/>
  <c r="GC42" i="42"/>
  <c r="GD42" i="42" s="1"/>
  <c r="E42" i="42"/>
  <c r="GE41" i="42"/>
  <c r="GC41" i="42"/>
  <c r="GD41" i="42" s="1"/>
  <c r="E41" i="42"/>
  <c r="GE40" i="42"/>
  <c r="GC40" i="42"/>
  <c r="GD40" i="42" s="1"/>
  <c r="E40" i="42"/>
  <c r="GE39" i="42"/>
  <c r="GC39" i="42"/>
  <c r="GD39" i="42" s="1"/>
  <c r="E39" i="42"/>
  <c r="GE38" i="42"/>
  <c r="GC38" i="42"/>
  <c r="GD38" i="42" s="1"/>
  <c r="E38" i="42"/>
  <c r="GE37" i="42"/>
  <c r="GC37" i="42"/>
  <c r="GD37" i="42" s="1"/>
  <c r="E37" i="42"/>
  <c r="GE36" i="42"/>
  <c r="GC36" i="42"/>
  <c r="GD36" i="42" s="1"/>
  <c r="E36" i="42"/>
  <c r="GE35" i="42"/>
  <c r="GC35" i="42"/>
  <c r="GD35" i="42" s="1"/>
  <c r="E35" i="42"/>
  <c r="GE34" i="42"/>
  <c r="GC34" i="42"/>
  <c r="GD34" i="42" s="1"/>
  <c r="E34" i="42"/>
  <c r="GE33" i="42"/>
  <c r="GC33" i="42"/>
  <c r="GD33" i="42" s="1"/>
  <c r="E33" i="42"/>
  <c r="GE32" i="42"/>
  <c r="GC32" i="42"/>
  <c r="GD32" i="42" s="1"/>
  <c r="E32" i="42"/>
  <c r="GE31" i="42"/>
  <c r="GC31" i="42"/>
  <c r="GD31" i="42" s="1"/>
  <c r="E31" i="42"/>
  <c r="GE30" i="42"/>
  <c r="GC30" i="42"/>
  <c r="GD30" i="42" s="1"/>
  <c r="E30" i="42"/>
  <c r="GE29" i="42"/>
  <c r="GC29" i="42"/>
  <c r="GD29" i="42" s="1"/>
  <c r="E29" i="42"/>
  <c r="GE28" i="42"/>
  <c r="GC28" i="42"/>
  <c r="GD28" i="42" s="1"/>
  <c r="E28" i="42"/>
  <c r="GE27" i="42"/>
  <c r="GC27" i="42"/>
  <c r="GD27" i="42" s="1"/>
  <c r="E27" i="42"/>
  <c r="GE26" i="42"/>
  <c r="GC26" i="42"/>
  <c r="GD26" i="42" s="1"/>
  <c r="E26" i="42"/>
  <c r="GE25" i="42"/>
  <c r="GC25" i="42"/>
  <c r="GD25" i="42" s="1"/>
  <c r="E25" i="42"/>
  <c r="GE24" i="42"/>
  <c r="GC24" i="42"/>
  <c r="GD24" i="42" s="1"/>
  <c r="E24" i="42"/>
  <c r="GE23" i="42"/>
  <c r="GC23" i="42"/>
  <c r="GD23" i="42" s="1"/>
  <c r="E23" i="42"/>
  <c r="GE22" i="42"/>
  <c r="GC22" i="42"/>
  <c r="GD22" i="42" s="1"/>
  <c r="E22" i="42"/>
  <c r="GE21" i="42"/>
  <c r="GC21" i="42"/>
  <c r="GD21" i="42" s="1"/>
  <c r="E21" i="42"/>
  <c r="GE20" i="42"/>
  <c r="GC20" i="42"/>
  <c r="GD20" i="42" s="1"/>
  <c r="E20" i="42"/>
  <c r="GE19" i="42"/>
  <c r="GC19" i="42"/>
  <c r="GD19" i="42" s="1"/>
  <c r="E19" i="42"/>
  <c r="GE18" i="42"/>
  <c r="GC18" i="42"/>
  <c r="GD18" i="42" s="1"/>
  <c r="E18" i="42"/>
  <c r="GE17" i="42"/>
  <c r="GC17" i="42"/>
  <c r="GD17" i="42" s="1"/>
  <c r="E17" i="42"/>
  <c r="GE16" i="42"/>
  <c r="GC16" i="42"/>
  <c r="GD16" i="42" s="1"/>
  <c r="E16" i="42"/>
  <c r="GE15" i="42"/>
  <c r="GC15" i="42"/>
  <c r="GD15" i="42" s="1"/>
  <c r="E15" i="42"/>
  <c r="GE14" i="42"/>
  <c r="GC14" i="42"/>
  <c r="GD14" i="42" s="1"/>
  <c r="E14" i="42"/>
  <c r="GE13" i="42"/>
  <c r="GC13" i="42"/>
  <c r="GD13" i="42" s="1"/>
  <c r="E13" i="42"/>
  <c r="GE12" i="42"/>
  <c r="GC12" i="42"/>
  <c r="GD12" i="42" s="1"/>
  <c r="E12" i="42"/>
  <c r="GE11" i="42"/>
  <c r="GC11" i="42"/>
  <c r="GD11" i="42" s="1"/>
  <c r="E11" i="42"/>
  <c r="GE10" i="42"/>
  <c r="GC10" i="42"/>
  <c r="GD10" i="42" s="1"/>
  <c r="E10" i="42"/>
  <c r="GE9" i="42"/>
  <c r="GC9" i="42"/>
  <c r="GD9" i="42" s="1"/>
  <c r="E9" i="42"/>
  <c r="GE8" i="42"/>
  <c r="GC8" i="42"/>
  <c r="GD8" i="42" s="1"/>
  <c r="E8" i="42"/>
  <c r="GE7" i="42"/>
  <c r="GC7" i="42"/>
  <c r="GD7" i="42" s="1"/>
  <c r="E7" i="42"/>
  <c r="GE6" i="42"/>
  <c r="GC6" i="42"/>
  <c r="GD6" i="42" s="1"/>
  <c r="E6" i="42"/>
  <c r="GE5" i="42"/>
  <c r="GC5" i="42"/>
  <c r="GD5" i="42" s="1"/>
  <c r="E5" i="42"/>
  <c r="GE4" i="42"/>
  <c r="GC4" i="42"/>
  <c r="GD2" i="42" s="1"/>
  <c r="E4" i="42"/>
  <c r="GC2" i="42"/>
  <c r="C1" i="35"/>
  <c r="C268" i="27"/>
  <c r="C267" i="27"/>
  <c r="C266" i="27"/>
  <c r="C265" i="27"/>
  <c r="C264" i="27"/>
  <c r="E254" i="27"/>
  <c r="E259" i="27" s="1"/>
  <c r="D254" i="27"/>
  <c r="D259" i="27" s="1"/>
  <c r="E253" i="27"/>
  <c r="E258" i="27" s="1"/>
  <c r="D253" i="27"/>
  <c r="D258" i="27" s="1"/>
  <c r="C221" i="27"/>
  <c r="D221" i="27" s="1"/>
  <c r="G365" i="26" s="1"/>
  <c r="C220" i="27"/>
  <c r="D220" i="27" s="1"/>
  <c r="G364" i="26" s="1"/>
  <c r="C219" i="27"/>
  <c r="D219" i="27" s="1"/>
  <c r="G363" i="26" s="1"/>
  <c r="C218" i="27"/>
  <c r="D218" i="27" s="1"/>
  <c r="G362" i="26" s="1"/>
  <c r="C217" i="27"/>
  <c r="D217" i="27" s="1"/>
  <c r="G361" i="26" s="1"/>
  <c r="C216" i="27"/>
  <c r="D216" i="27" s="1"/>
  <c r="G360" i="26" s="1"/>
  <c r="C215" i="27"/>
  <c r="D215" i="27" s="1"/>
  <c r="G359" i="26" s="1"/>
  <c r="C214" i="27"/>
  <c r="D214" i="27" s="1"/>
  <c r="G358" i="26" s="1"/>
  <c r="C213" i="27"/>
  <c r="D213" i="27" s="1"/>
  <c r="G357" i="26" s="1"/>
  <c r="T208" i="27"/>
  <c r="R208" i="27"/>
  <c r="P208" i="27"/>
  <c r="N208" i="27"/>
  <c r="I208" i="27"/>
  <c r="G208" i="27"/>
  <c r="E208" i="27"/>
  <c r="C208" i="27"/>
  <c r="T207" i="27"/>
  <c r="R207" i="27"/>
  <c r="P207" i="27"/>
  <c r="N207" i="27"/>
  <c r="I207" i="27"/>
  <c r="G207" i="27"/>
  <c r="E207" i="27"/>
  <c r="C207" i="27"/>
  <c r="T206" i="27"/>
  <c r="R206" i="27"/>
  <c r="P206" i="27"/>
  <c r="N206" i="27"/>
  <c r="I206" i="27"/>
  <c r="G206" i="27"/>
  <c r="E206" i="27"/>
  <c r="C206" i="27"/>
  <c r="C200" i="27"/>
  <c r="C199" i="27"/>
  <c r="C198" i="27"/>
  <c r="F198" i="27" s="1"/>
  <c r="C197" i="27"/>
  <c r="C196" i="27"/>
  <c r="F191" i="27"/>
  <c r="E191" i="27"/>
  <c r="D191" i="27"/>
  <c r="C191" i="27"/>
  <c r="F189" i="27"/>
  <c r="E189" i="27"/>
  <c r="D189" i="27"/>
  <c r="C189" i="27"/>
  <c r="C183" i="27"/>
  <c r="C182" i="27"/>
  <c r="F182" i="27" s="1"/>
  <c r="C181" i="27"/>
  <c r="C180" i="27"/>
  <c r="C179" i="27"/>
  <c r="F173" i="27"/>
  <c r="E173" i="27"/>
  <c r="D173" i="27"/>
  <c r="C173" i="27"/>
  <c r="F171" i="27"/>
  <c r="E171" i="27"/>
  <c r="D171" i="27"/>
  <c r="C171" i="27"/>
  <c r="C165" i="27"/>
  <c r="C164" i="27"/>
  <c r="C163" i="27"/>
  <c r="C162" i="27"/>
  <c r="C161" i="27"/>
  <c r="F161" i="27" s="1"/>
  <c r="F156" i="27"/>
  <c r="E156" i="27"/>
  <c r="D156" i="27"/>
  <c r="C156" i="27"/>
  <c r="F154" i="27"/>
  <c r="E154" i="27"/>
  <c r="D154" i="27"/>
  <c r="C154" i="27"/>
  <c r="C148" i="27"/>
  <c r="C147" i="27"/>
  <c r="C146" i="27"/>
  <c r="C145" i="27"/>
  <c r="F145" i="27" s="1"/>
  <c r="C144" i="27"/>
  <c r="F139" i="27"/>
  <c r="E139" i="27"/>
  <c r="D139" i="27"/>
  <c r="C139" i="27"/>
  <c r="F137" i="27"/>
  <c r="E137" i="27"/>
  <c r="D137" i="27"/>
  <c r="C137" i="27"/>
  <c r="C131" i="27"/>
  <c r="C130" i="27"/>
  <c r="C129" i="27"/>
  <c r="C128" i="27"/>
  <c r="C127" i="27"/>
  <c r="F117" i="27"/>
  <c r="F122" i="27" s="1"/>
  <c r="E117" i="27"/>
  <c r="E122" i="27" s="1"/>
  <c r="D117" i="27"/>
  <c r="D122" i="27" s="1"/>
  <c r="C117" i="27"/>
  <c r="C122" i="27" s="1"/>
  <c r="F116" i="27"/>
  <c r="F121" i="27" s="1"/>
  <c r="E116" i="27"/>
  <c r="E121" i="27" s="1"/>
  <c r="D116" i="27"/>
  <c r="D121" i="27" s="1"/>
  <c r="C116" i="27"/>
  <c r="C121" i="27" s="1"/>
  <c r="C108" i="27"/>
  <c r="C107" i="27"/>
  <c r="C106" i="27"/>
  <c r="C105" i="27"/>
  <c r="F100" i="27"/>
  <c r="E100" i="27"/>
  <c r="D100" i="27"/>
  <c r="C100" i="27"/>
  <c r="F99" i="27"/>
  <c r="E99" i="27"/>
  <c r="D99" i="27"/>
  <c r="C99" i="27"/>
  <c r="F96" i="27"/>
  <c r="E96" i="27"/>
  <c r="D96" i="27"/>
  <c r="C96" i="27"/>
  <c r="F95" i="27"/>
  <c r="E95" i="27"/>
  <c r="D95" i="27"/>
  <c r="C95" i="27"/>
  <c r="F94" i="27"/>
  <c r="E94" i="27"/>
  <c r="D94" i="27"/>
  <c r="C94" i="27"/>
  <c r="F86" i="27"/>
  <c r="E86" i="27"/>
  <c r="D86" i="27"/>
  <c r="C86" i="27"/>
  <c r="F85" i="27"/>
  <c r="E85" i="27"/>
  <c r="D85" i="27"/>
  <c r="C85" i="27"/>
  <c r="F82" i="27"/>
  <c r="E82" i="27"/>
  <c r="D82" i="27"/>
  <c r="C82" i="27"/>
  <c r="F81" i="27"/>
  <c r="E81" i="27"/>
  <c r="D81" i="27"/>
  <c r="C81" i="27"/>
  <c r="F80" i="27"/>
  <c r="E80" i="27"/>
  <c r="D80" i="27"/>
  <c r="C80" i="27"/>
  <c r="C72" i="27"/>
  <c r="C71" i="27"/>
  <c r="C70" i="27"/>
  <c r="C69" i="27"/>
  <c r="C68" i="27"/>
  <c r="F63" i="27"/>
  <c r="E63" i="27"/>
  <c r="D63" i="27"/>
  <c r="C63" i="27"/>
  <c r="F62" i="27"/>
  <c r="E62" i="27"/>
  <c r="D62" i="27"/>
  <c r="C62" i="27"/>
  <c r="F59" i="27"/>
  <c r="E59" i="27"/>
  <c r="D59" i="27"/>
  <c r="C59" i="27"/>
  <c r="F58" i="27"/>
  <c r="E58" i="27"/>
  <c r="D58" i="27"/>
  <c r="C58" i="27"/>
  <c r="F57" i="27"/>
  <c r="E57" i="27"/>
  <c r="D57" i="27"/>
  <c r="C57" i="27"/>
  <c r="C49" i="27"/>
  <c r="C48" i="27"/>
  <c r="C47" i="27"/>
  <c r="C46" i="27"/>
  <c r="C45" i="27"/>
  <c r="F40" i="27"/>
  <c r="E40" i="27"/>
  <c r="D40" i="27"/>
  <c r="C40" i="27"/>
  <c r="F39" i="27"/>
  <c r="E39" i="27"/>
  <c r="D39" i="27"/>
  <c r="C39" i="27"/>
  <c r="F36" i="27"/>
  <c r="E36" i="27"/>
  <c r="D36" i="27"/>
  <c r="C36" i="27"/>
  <c r="F35" i="27"/>
  <c r="E35" i="27"/>
  <c r="D35" i="27"/>
  <c r="C35" i="27"/>
  <c r="F34" i="27"/>
  <c r="E34" i="27"/>
  <c r="D34" i="27"/>
  <c r="C34" i="27"/>
  <c r="C25" i="27"/>
  <c r="C22" i="27"/>
  <c r="C21" i="27"/>
  <c r="F16" i="27"/>
  <c r="E16" i="27"/>
  <c r="D16" i="27"/>
  <c r="C16" i="27"/>
  <c r="F15" i="27"/>
  <c r="E15" i="27"/>
  <c r="D15" i="27"/>
  <c r="C15" i="27"/>
  <c r="F12" i="27"/>
  <c r="E12" i="27"/>
  <c r="D12" i="27"/>
  <c r="C12" i="27"/>
  <c r="F11" i="27"/>
  <c r="E11" i="27"/>
  <c r="D11" i="27"/>
  <c r="C11" i="27"/>
  <c r="F10" i="27"/>
  <c r="E10" i="27"/>
  <c r="D10" i="27"/>
  <c r="C10" i="27"/>
  <c r="C1" i="27"/>
  <c r="C2" i="35" s="1"/>
  <c r="AX12" i="35" s="1"/>
  <c r="E373" i="26"/>
  <c r="D353" i="26"/>
  <c r="E330" i="26"/>
  <c r="E309" i="26"/>
  <c r="E288" i="26"/>
  <c r="E267" i="26"/>
  <c r="F257" i="26"/>
  <c r="M256" i="26"/>
  <c r="D256" i="26"/>
  <c r="L236" i="26"/>
  <c r="D236" i="26"/>
  <c r="F228" i="26"/>
  <c r="M227" i="26"/>
  <c r="D227" i="26"/>
  <c r="L207" i="26"/>
  <c r="D207" i="26"/>
  <c r="F199" i="26"/>
  <c r="M198" i="26"/>
  <c r="D198" i="26"/>
  <c r="L178" i="26"/>
  <c r="D178" i="26"/>
  <c r="F170" i="26"/>
  <c r="M169" i="26"/>
  <c r="D169" i="26"/>
  <c r="L149" i="26"/>
  <c r="D149" i="26"/>
  <c r="D145" i="26"/>
  <c r="L125" i="26"/>
  <c r="D125" i="26"/>
  <c r="D100" i="26"/>
  <c r="L98" i="26"/>
  <c r="D98" i="26"/>
  <c r="E78" i="26"/>
  <c r="D75" i="26"/>
  <c r="L55" i="26"/>
  <c r="D55" i="26"/>
  <c r="D53" i="26"/>
  <c r="L33" i="26"/>
  <c r="D33" i="26"/>
  <c r="D31" i="26"/>
  <c r="L11" i="26"/>
  <c r="D11" i="26"/>
  <c r="BC329" i="12"/>
  <c r="BB329" i="12"/>
  <c r="BA329" i="12"/>
  <c r="AZ329" i="12"/>
  <c r="AY329" i="12"/>
  <c r="AX329"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R329" i="12"/>
  <c r="Q329" i="12"/>
  <c r="P329" i="12"/>
  <c r="O329" i="12"/>
  <c r="N329" i="12"/>
  <c r="M329" i="12"/>
  <c r="L329" i="12"/>
  <c r="K329" i="12"/>
  <c r="J329" i="12"/>
  <c r="I329" i="12"/>
  <c r="H329" i="12"/>
  <c r="G329" i="12"/>
  <c r="F329" i="12"/>
  <c r="E329" i="12"/>
  <c r="D329" i="12"/>
  <c r="C329" i="12"/>
  <c r="BD327" i="12"/>
  <c r="BD326" i="12"/>
  <c r="BD325" i="12"/>
  <c r="BD324" i="12"/>
  <c r="BD323" i="12"/>
  <c r="BD322" i="12"/>
  <c r="BD321" i="12"/>
  <c r="BD320" i="12"/>
  <c r="BD319" i="12"/>
  <c r="BD318" i="12"/>
  <c r="BD317" i="12"/>
  <c r="BD316" i="12"/>
  <c r="BD315" i="12"/>
  <c r="BD314" i="12"/>
  <c r="BD313" i="12"/>
  <c r="BD312" i="12"/>
  <c r="BD311" i="12"/>
  <c r="BD310" i="12"/>
  <c r="BD309" i="12"/>
  <c r="BD308" i="12"/>
  <c r="BD307" i="12"/>
  <c r="BD306" i="12"/>
  <c r="BD305" i="12"/>
  <c r="BD304" i="12"/>
  <c r="BD303" i="12"/>
  <c r="BD302" i="12"/>
  <c r="BD301" i="12"/>
  <c r="BD300" i="12"/>
  <c r="BD299" i="12"/>
  <c r="BD298" i="12"/>
  <c r="BD297" i="12"/>
  <c r="BD296" i="12"/>
  <c r="BD295" i="12"/>
  <c r="BD294" i="12"/>
  <c r="BD293" i="12"/>
  <c r="BD292" i="12"/>
  <c r="BD291" i="12"/>
  <c r="BD290" i="12"/>
  <c r="BD289" i="12"/>
  <c r="BD288" i="12"/>
  <c r="BD287" i="12"/>
  <c r="BD286" i="12"/>
  <c r="BD285" i="12"/>
  <c r="BD284" i="12"/>
  <c r="BD283" i="12"/>
  <c r="BD282" i="12"/>
  <c r="BD281" i="12"/>
  <c r="BD280" i="12"/>
  <c r="BD279" i="12"/>
  <c r="BD278" i="12"/>
  <c r="BD277" i="12"/>
  <c r="BD276" i="12"/>
  <c r="BD275" i="12"/>
  <c r="BD274" i="12"/>
  <c r="BD273" i="12"/>
  <c r="BD272" i="12"/>
  <c r="BD271" i="12"/>
  <c r="BD270" i="12"/>
  <c r="BD269" i="12"/>
  <c r="BD268" i="12"/>
  <c r="BD267" i="12"/>
  <c r="BD266" i="12"/>
  <c r="BD265" i="12"/>
  <c r="BD264" i="12"/>
  <c r="BD263" i="12"/>
  <c r="BD262" i="12"/>
  <c r="BD261" i="12"/>
  <c r="BD260" i="12"/>
  <c r="BD259" i="12"/>
  <c r="BD258" i="12"/>
  <c r="BD257" i="12"/>
  <c r="BD256" i="12"/>
  <c r="BD255" i="12"/>
  <c r="BD254" i="12"/>
  <c r="BD253" i="12"/>
  <c r="BD252" i="12"/>
  <c r="BD251" i="12"/>
  <c r="BD250" i="12"/>
  <c r="BD249" i="12"/>
  <c r="BD248" i="12"/>
  <c r="BD247" i="12"/>
  <c r="BD246" i="12"/>
  <c r="BD245" i="12"/>
  <c r="BD244" i="12"/>
  <c r="BD243" i="12"/>
  <c r="BD242" i="12"/>
  <c r="BD241" i="12"/>
  <c r="BD240" i="12"/>
  <c r="BD239" i="12"/>
  <c r="BD238" i="12"/>
  <c r="BD237" i="12"/>
  <c r="BD236" i="12"/>
  <c r="BD235" i="12"/>
  <c r="BD234" i="12"/>
  <c r="BD233" i="12"/>
  <c r="BD232" i="12"/>
  <c r="BD231" i="12"/>
  <c r="BD230" i="12"/>
  <c r="BD229" i="12"/>
  <c r="BD228" i="12"/>
  <c r="BD227" i="12"/>
  <c r="BD226" i="12"/>
  <c r="BD225" i="12"/>
  <c r="BD224" i="12"/>
  <c r="BD223" i="12"/>
  <c r="BD222" i="12"/>
  <c r="BD221" i="12"/>
  <c r="BD220" i="12"/>
  <c r="BD219" i="12"/>
  <c r="BD218" i="12"/>
  <c r="BD217" i="12"/>
  <c r="BD216" i="12"/>
  <c r="BD215" i="12"/>
  <c r="BD214" i="12"/>
  <c r="BD213" i="12"/>
  <c r="BD212" i="12"/>
  <c r="BD211" i="12"/>
  <c r="BD210" i="12"/>
  <c r="BD209" i="12"/>
  <c r="BD208" i="12"/>
  <c r="BD207" i="12"/>
  <c r="BD206" i="12"/>
  <c r="BD205" i="12"/>
  <c r="BD204" i="12"/>
  <c r="BD203" i="12"/>
  <c r="BD202" i="12"/>
  <c r="BD201" i="12"/>
  <c r="BD200" i="12"/>
  <c r="BD199" i="12"/>
  <c r="BD198" i="12"/>
  <c r="BD197" i="12"/>
  <c r="BD196" i="12"/>
  <c r="BD195" i="12"/>
  <c r="BD194" i="12"/>
  <c r="BD193" i="12"/>
  <c r="BD192" i="12"/>
  <c r="BD191" i="12"/>
  <c r="BD190" i="12"/>
  <c r="BD189" i="12"/>
  <c r="BD188" i="12"/>
  <c r="BD187" i="12"/>
  <c r="BD186" i="12"/>
  <c r="BD185" i="12"/>
  <c r="BD184" i="12"/>
  <c r="BD183" i="12"/>
  <c r="BD182" i="12"/>
  <c r="BD181" i="12"/>
  <c r="BD180" i="12"/>
  <c r="BD179" i="12"/>
  <c r="BD178" i="12"/>
  <c r="BD177" i="12"/>
  <c r="BD176" i="12"/>
  <c r="BD175" i="12"/>
  <c r="BD174" i="12"/>
  <c r="BD173" i="12"/>
  <c r="BD172" i="12"/>
  <c r="BD171" i="12"/>
  <c r="BD170" i="12"/>
  <c r="BD169" i="12"/>
  <c r="BD168" i="12"/>
  <c r="BD167" i="12"/>
  <c r="BD166" i="12"/>
  <c r="BD165" i="12"/>
  <c r="BD164" i="12"/>
  <c r="BD163" i="12"/>
  <c r="BD162" i="12"/>
  <c r="BD161" i="12"/>
  <c r="BD160" i="12"/>
  <c r="BD159" i="12"/>
  <c r="BD158" i="12"/>
  <c r="BD157" i="12"/>
  <c r="BD156" i="12"/>
  <c r="BD155" i="12"/>
  <c r="BD154" i="12"/>
  <c r="BD153" i="12"/>
  <c r="BD152" i="12"/>
  <c r="BD151" i="12"/>
  <c r="BD150" i="12"/>
  <c r="BD149" i="12"/>
  <c r="BD148" i="12"/>
  <c r="BD147" i="12"/>
  <c r="BD146" i="12"/>
  <c r="BD145" i="12"/>
  <c r="BD144" i="12"/>
  <c r="BD143" i="12"/>
  <c r="BD142" i="12"/>
  <c r="BD141" i="12"/>
  <c r="BD140" i="12"/>
  <c r="BD139" i="12"/>
  <c r="BD138" i="12"/>
  <c r="BD137" i="12"/>
  <c r="BD136" i="12"/>
  <c r="BD135" i="12"/>
  <c r="BD134" i="12"/>
  <c r="BD133" i="12"/>
  <c r="BD132" i="12"/>
  <c r="BD131" i="12"/>
  <c r="BD130" i="12"/>
  <c r="BD129" i="12"/>
  <c r="BD128" i="12"/>
  <c r="BD127" i="12"/>
  <c r="BD126" i="12"/>
  <c r="BD125" i="12"/>
  <c r="BD124" i="12"/>
  <c r="BD123" i="12"/>
  <c r="BD122" i="12"/>
  <c r="BD121" i="12"/>
  <c r="BD120" i="12"/>
  <c r="BD119" i="12"/>
  <c r="BD118" i="12"/>
  <c r="BD117" i="12"/>
  <c r="BD116" i="12"/>
  <c r="BD115" i="12"/>
  <c r="BD114" i="12"/>
  <c r="BD113" i="12"/>
  <c r="BD112" i="12"/>
  <c r="BD111" i="12"/>
  <c r="BD110" i="12"/>
  <c r="BD109" i="12"/>
  <c r="BD108" i="12"/>
  <c r="BD107" i="12"/>
  <c r="BD106" i="12"/>
  <c r="BD105" i="12"/>
  <c r="BD104" i="12"/>
  <c r="BD103" i="12"/>
  <c r="BD102" i="12"/>
  <c r="BD101" i="12"/>
  <c r="BD100" i="12"/>
  <c r="BD99" i="12"/>
  <c r="BD98" i="12"/>
  <c r="BD97" i="12"/>
  <c r="BD96" i="12"/>
  <c r="BD95" i="12"/>
  <c r="BD94" i="12"/>
  <c r="BD93" i="12"/>
  <c r="BD92" i="12"/>
  <c r="BD91" i="12"/>
  <c r="BD90" i="12"/>
  <c r="BD89" i="12"/>
  <c r="BD88" i="12"/>
  <c r="BD87" i="12"/>
  <c r="BD86" i="12"/>
  <c r="BD85" i="12"/>
  <c r="BD84" i="12"/>
  <c r="BD83" i="12"/>
  <c r="BD82" i="12"/>
  <c r="BD81" i="12"/>
  <c r="BD80" i="12"/>
  <c r="BD79" i="12"/>
  <c r="BD78" i="12"/>
  <c r="BD77" i="12"/>
  <c r="BD76" i="12"/>
  <c r="BD75" i="12"/>
  <c r="BD74" i="12"/>
  <c r="BD73" i="12"/>
  <c r="BD72" i="12"/>
  <c r="BD71" i="12"/>
  <c r="BD70" i="12"/>
  <c r="BD69" i="12"/>
  <c r="BD68" i="12"/>
  <c r="BD67" i="12"/>
  <c r="BD66" i="12"/>
  <c r="BD65" i="12"/>
  <c r="BD64" i="12"/>
  <c r="BD63" i="12"/>
  <c r="BD62" i="12"/>
  <c r="BD61" i="12"/>
  <c r="BD60" i="12"/>
  <c r="BD59" i="12"/>
  <c r="BD58" i="12"/>
  <c r="BD57" i="12"/>
  <c r="BD56" i="12"/>
  <c r="BD55" i="12"/>
  <c r="BD54" i="12"/>
  <c r="BD53" i="12"/>
  <c r="BD52" i="12"/>
  <c r="BD51" i="12"/>
  <c r="BD50" i="12"/>
  <c r="BD49" i="12"/>
  <c r="BD48" i="12"/>
  <c r="BD47" i="12"/>
  <c r="BD46" i="12"/>
  <c r="BD45" i="12"/>
  <c r="BD44" i="12"/>
  <c r="BD43" i="12"/>
  <c r="BD42" i="12"/>
  <c r="BD41" i="12"/>
  <c r="BD40" i="12"/>
  <c r="BD39" i="12"/>
  <c r="BD38" i="12"/>
  <c r="BD37" i="12"/>
  <c r="BD36" i="12"/>
  <c r="BD35" i="12"/>
  <c r="BD34" i="12"/>
  <c r="BD33" i="12"/>
  <c r="BD32" i="12"/>
  <c r="BD31" i="12"/>
  <c r="BD30" i="12"/>
  <c r="BD29" i="12"/>
  <c r="BD28" i="12"/>
  <c r="BD27" i="12"/>
  <c r="BD26" i="12"/>
  <c r="BD25" i="12"/>
  <c r="BD24" i="12"/>
  <c r="BD23" i="12"/>
  <c r="BD22" i="12"/>
  <c r="BD21" i="12"/>
  <c r="BD20" i="12"/>
  <c r="BD19" i="12"/>
  <c r="BD18" i="12"/>
  <c r="BD17" i="12"/>
  <c r="BD16" i="12"/>
  <c r="BD15" i="12"/>
  <c r="BD14" i="12"/>
  <c r="BD13" i="12"/>
  <c r="BD12" i="12"/>
  <c r="BD11" i="12"/>
  <c r="BD10" i="12"/>
  <c r="BD9" i="12"/>
  <c r="BD8" i="12"/>
  <c r="BD7" i="12"/>
  <c r="BD6" i="12"/>
  <c r="BD5" i="12"/>
  <c r="BD4" i="12"/>
  <c r="J44" i="16"/>
  <c r="H44" i="16"/>
  <c r="F44" i="16"/>
  <c r="D44" i="16"/>
  <c r="J43" i="16"/>
  <c r="H43" i="16"/>
  <c r="F43" i="16"/>
  <c r="D43" i="16"/>
  <c r="J42" i="16"/>
  <c r="H42" i="16"/>
  <c r="F42" i="16"/>
  <c r="D42" i="16"/>
  <c r="G22" i="16"/>
  <c r="J25" i="16" s="1"/>
  <c r="F22" i="16"/>
  <c r="J24" i="16" s="1"/>
  <c r="E22" i="16"/>
  <c r="D22" i="16"/>
  <c r="J22" i="16" s="1"/>
  <c r="C22" i="16"/>
  <c r="F10" i="16"/>
  <c r="E10" i="16"/>
  <c r="D10" i="16"/>
  <c r="C10" i="16"/>
  <c r="F9" i="16"/>
  <c r="E9" i="16"/>
  <c r="D9" i="16"/>
  <c r="C9" i="16"/>
  <c r="C1" i="16"/>
  <c r="I44" i="16"/>
  <c r="E107" i="6"/>
  <c r="E86" i="6"/>
  <c r="E64" i="6"/>
  <c r="E43" i="6"/>
  <c r="M34" i="6"/>
  <c r="E34" i="6"/>
  <c r="L31" i="6"/>
  <c r="D31" i="6"/>
  <c r="L10" i="6"/>
  <c r="D10" i="6"/>
  <c r="D8" i="6"/>
  <c r="G21" i="16"/>
  <c r="K25" i="16" s="1"/>
  <c r="E29" i="16"/>
  <c r="E35" i="6" s="1"/>
  <c r="C35" i="16"/>
  <c r="O36" i="6" s="1"/>
  <c r="C6" i="16"/>
  <c r="C31" i="16"/>
  <c r="G37" i="6" s="1"/>
  <c r="D36" i="16"/>
  <c r="N37" i="6" s="1"/>
  <c r="C7" i="16"/>
  <c r="C8" i="16" s="1"/>
  <c r="D32" i="16"/>
  <c r="F38" i="6" s="1"/>
  <c r="E37" i="16"/>
  <c r="M38" i="6" s="1"/>
  <c r="C21" i="16"/>
  <c r="E33" i="16"/>
  <c r="E39" i="6" s="1"/>
  <c r="D6" i="16"/>
  <c r="D7" i="16"/>
  <c r="D21" i="16"/>
  <c r="C30" i="16"/>
  <c r="G36" i="6" s="1"/>
  <c r="D31" i="16"/>
  <c r="F37" i="6" s="1"/>
  <c r="E32" i="16"/>
  <c r="E38" i="6" s="1"/>
  <c r="C34" i="16"/>
  <c r="O35" i="6" s="1"/>
  <c r="D35" i="16"/>
  <c r="N36" i="6" s="1"/>
  <c r="E36" i="16"/>
  <c r="M37" i="6" s="1"/>
  <c r="C42" i="16"/>
  <c r="G42" i="16"/>
  <c r="C43" i="16"/>
  <c r="G43" i="16"/>
  <c r="C44" i="16"/>
  <c r="G44" i="16"/>
  <c r="E6" i="16"/>
  <c r="E7" i="16"/>
  <c r="E8" i="16" s="1"/>
  <c r="E21" i="16"/>
  <c r="K23" i="16" s="1"/>
  <c r="K21" i="16"/>
  <c r="C29" i="16"/>
  <c r="G35" i="6" s="1"/>
  <c r="D30" i="16"/>
  <c r="F36" i="6" s="1"/>
  <c r="E31" i="16"/>
  <c r="E37" i="6" s="1"/>
  <c r="C33" i="16"/>
  <c r="G39" i="6" s="1"/>
  <c r="D34" i="16"/>
  <c r="N35" i="6" s="1"/>
  <c r="E35" i="16"/>
  <c r="M36" i="6" s="1"/>
  <c r="C37" i="16"/>
  <c r="O38" i="6" s="1"/>
  <c r="F6" i="16"/>
  <c r="F7" i="16"/>
  <c r="F8" i="16" s="1"/>
  <c r="F21" i="16"/>
  <c r="D29" i="16"/>
  <c r="F35" i="6" s="1"/>
  <c r="E30" i="16"/>
  <c r="E36" i="6" s="1"/>
  <c r="C32" i="16"/>
  <c r="G38" i="6" s="1"/>
  <c r="D33" i="16"/>
  <c r="F39" i="6" s="1"/>
  <c r="E34" i="16"/>
  <c r="M35" i="6" s="1"/>
  <c r="C36" i="16"/>
  <c r="O37" i="6" s="1"/>
  <c r="D37" i="16"/>
  <c r="N38" i="6" s="1"/>
  <c r="E42" i="16"/>
  <c r="I42" i="16"/>
  <c r="E43" i="16"/>
  <c r="I43" i="16"/>
  <c r="E44" i="16"/>
  <c r="K22" i="16"/>
  <c r="D8" i="16"/>
  <c r="C2" i="27" l="1"/>
  <c r="D238" i="27" s="1"/>
  <c r="E155" i="43"/>
  <c r="GD4" i="42"/>
  <c r="GE2" i="42"/>
  <c r="F144" i="27"/>
  <c r="F148" i="27"/>
  <c r="F164" i="27"/>
  <c r="F181" i="27"/>
  <c r="F197" i="27"/>
  <c r="F165" i="27"/>
  <c r="F179" i="27"/>
  <c r="F146" i="27"/>
  <c r="F162" i="27"/>
  <c r="F183" i="27"/>
  <c r="F199" i="27"/>
  <c r="F147" i="27"/>
  <c r="F163" i="27"/>
  <c r="F180" i="27"/>
  <c r="F196" i="27"/>
  <c r="F200" i="27"/>
  <c r="F118" i="27"/>
  <c r="E118" i="27"/>
  <c r="F255" i="27"/>
  <c r="C255" i="27"/>
  <c r="C118" i="27"/>
  <c r="D255" i="27"/>
  <c r="D118" i="27"/>
  <c r="E255" i="27"/>
  <c r="E156" i="42"/>
  <c r="E155" i="42"/>
  <c r="D113" i="27"/>
  <c r="H7" i="35"/>
  <c r="R7" i="35"/>
  <c r="AC7" i="35"/>
  <c r="AN7" i="35"/>
  <c r="AX7" i="35"/>
  <c r="BI7" i="35"/>
  <c r="BT7" i="35"/>
  <c r="CD7" i="35"/>
  <c r="CO7" i="35"/>
  <c r="CZ7" i="35"/>
  <c r="DJ7" i="35"/>
  <c r="DU7" i="35"/>
  <c r="J12" i="35"/>
  <c r="T12" i="35"/>
  <c r="AE12" i="35"/>
  <c r="AP12" i="35"/>
  <c r="AZ12" i="35"/>
  <c r="AF7" i="35"/>
  <c r="BA7" i="35"/>
  <c r="BV7" i="35"/>
  <c r="CR7" i="35"/>
  <c r="DM7" i="35"/>
  <c r="L12" i="35"/>
  <c r="W12" i="35"/>
  <c r="AR12" i="35"/>
  <c r="D8" i="27"/>
  <c r="D136" i="27" s="1"/>
  <c r="D46" i="27"/>
  <c r="F54" i="27"/>
  <c r="D68" i="27"/>
  <c r="D131" i="27"/>
  <c r="J207" i="27"/>
  <c r="B7" i="35"/>
  <c r="M7" i="35"/>
  <c r="X7" i="35"/>
  <c r="AH7" i="35"/>
  <c r="AS7" i="35"/>
  <c r="BD7" i="35"/>
  <c r="BN7" i="35"/>
  <c r="BY7" i="35"/>
  <c r="CJ7" i="35"/>
  <c r="CT7" i="35"/>
  <c r="DE7" i="35"/>
  <c r="DP7" i="35"/>
  <c r="D12" i="35"/>
  <c r="O12" i="35"/>
  <c r="Z12" i="35"/>
  <c r="AJ12" i="35"/>
  <c r="AU12" i="35"/>
  <c r="E14" i="27"/>
  <c r="D54" i="27"/>
  <c r="D77" i="27"/>
  <c r="D190" i="27" s="1"/>
  <c r="D92" i="27"/>
  <c r="D93" i="27" s="1"/>
  <c r="D114" i="27"/>
  <c r="D115" i="27" s="1"/>
  <c r="U206" i="27"/>
  <c r="J7" i="35"/>
  <c r="U7" i="35"/>
  <c r="AP7" i="35"/>
  <c r="BL7" i="35"/>
  <c r="CG7" i="35"/>
  <c r="DB7" i="35"/>
  <c r="B12" i="35"/>
  <c r="AH12" i="35"/>
  <c r="D16" i="35"/>
  <c r="E8" i="27"/>
  <c r="E9" i="27" s="1"/>
  <c r="D21" i="27"/>
  <c r="C55" i="27"/>
  <c r="C56" i="27" s="1"/>
  <c r="F78" i="27"/>
  <c r="F188" i="27" s="1"/>
  <c r="D97" i="27"/>
  <c r="D129" i="27"/>
  <c r="U207" i="27"/>
  <c r="E7" i="35"/>
  <c r="P7" i="35"/>
  <c r="Z7" i="35"/>
  <c r="AK7" i="35"/>
  <c r="AV7" i="35"/>
  <c r="BF7" i="35"/>
  <c r="BQ7" i="35"/>
  <c r="CB7" i="35"/>
  <c r="CL7" i="35"/>
  <c r="CW7" i="35"/>
  <c r="DH7" i="35"/>
  <c r="DR7" i="35"/>
  <c r="G12" i="35"/>
  <c r="R12" i="35"/>
  <c r="AB12" i="35"/>
  <c r="AM12" i="35"/>
  <c r="D266" i="27"/>
  <c r="D251" i="27"/>
  <c r="D252" i="27" s="1"/>
  <c r="D237" i="27"/>
  <c r="O208" i="27"/>
  <c r="D208" i="27"/>
  <c r="O207" i="27"/>
  <c r="D207" i="27"/>
  <c r="S206" i="27"/>
  <c r="O206" i="27"/>
  <c r="H206" i="27"/>
  <c r="D206" i="27"/>
  <c r="D197" i="27"/>
  <c r="D181" i="27"/>
  <c r="D164" i="27"/>
  <c r="D148" i="27"/>
  <c r="D265" i="27"/>
  <c r="F251" i="27"/>
  <c r="F252" i="27" s="1"/>
  <c r="E250" i="27"/>
  <c r="D236" i="27"/>
  <c r="Q208" i="27"/>
  <c r="Q207" i="27"/>
  <c r="Q206" i="27"/>
  <c r="D199" i="27"/>
  <c r="D198" i="27"/>
  <c r="D196" i="27"/>
  <c r="D179" i="27"/>
  <c r="D145" i="27"/>
  <c r="C114" i="27"/>
  <c r="C115" i="27" s="1"/>
  <c r="C113" i="27"/>
  <c r="C98" i="27"/>
  <c r="C97" i="27"/>
  <c r="C92" i="27"/>
  <c r="C91" i="27"/>
  <c r="C172" i="27" s="1"/>
  <c r="C84" i="27"/>
  <c r="C83" i="27"/>
  <c r="C78" i="27"/>
  <c r="C77" i="27"/>
  <c r="C190" i="27" s="1"/>
  <c r="E61" i="27"/>
  <c r="E60" i="27"/>
  <c r="E55" i="27"/>
  <c r="E56" i="27" s="1"/>
  <c r="E54" i="27"/>
  <c r="C32" i="27"/>
  <c r="C33" i="27" s="1"/>
  <c r="C31" i="27"/>
  <c r="C251" i="27"/>
  <c r="C252" i="27" s="1"/>
  <c r="D239" i="27"/>
  <c r="E221" i="27"/>
  <c r="E220" i="27"/>
  <c r="E219" i="27"/>
  <c r="E218" i="27"/>
  <c r="E217" i="27"/>
  <c r="E216" i="27"/>
  <c r="E215" i="27"/>
  <c r="E214" i="27"/>
  <c r="E213" i="27"/>
  <c r="F208" i="27"/>
  <c r="F207" i="27"/>
  <c r="F206" i="27"/>
  <c r="D165" i="27"/>
  <c r="D163" i="27"/>
  <c r="D147" i="27"/>
  <c r="E114" i="27"/>
  <c r="E115" i="27" s="1"/>
  <c r="E113" i="27"/>
  <c r="E98" i="27"/>
  <c r="E97" i="27"/>
  <c r="E92" i="27"/>
  <c r="E91" i="27"/>
  <c r="E172" i="27" s="1"/>
  <c r="E84" i="27"/>
  <c r="E83" i="27"/>
  <c r="E78" i="27"/>
  <c r="E79" i="27" s="1"/>
  <c r="E77" i="27"/>
  <c r="E190" i="27" s="1"/>
  <c r="C61" i="27"/>
  <c r="C60" i="27"/>
  <c r="F7" i="27"/>
  <c r="F138" i="27" s="1"/>
  <c r="F8" i="27"/>
  <c r="F9" i="27" s="1"/>
  <c r="F13" i="27"/>
  <c r="F14" i="27"/>
  <c r="D22" i="27"/>
  <c r="D24" i="27"/>
  <c r="E31" i="27"/>
  <c r="F32" i="27"/>
  <c r="F33" i="27" s="1"/>
  <c r="C54" i="27"/>
  <c r="D55" i="27"/>
  <c r="D56" i="27" s="1"/>
  <c r="F61" i="27"/>
  <c r="D69" i="27"/>
  <c r="D71" i="27"/>
  <c r="F77" i="27"/>
  <c r="F190" i="27" s="1"/>
  <c r="F84" i="27"/>
  <c r="F92" i="27"/>
  <c r="F93" i="27" s="1"/>
  <c r="F97" i="27"/>
  <c r="D105" i="27"/>
  <c r="D107" i="27"/>
  <c r="F113" i="27"/>
  <c r="D128" i="27"/>
  <c r="D130" i="27"/>
  <c r="D144" i="27"/>
  <c r="D162" i="27"/>
  <c r="D183" i="27"/>
  <c r="J206" i="27"/>
  <c r="J208" i="27"/>
  <c r="E251" i="27"/>
  <c r="E252" i="27" s="1"/>
  <c r="F16" i="35"/>
  <c r="BA12" i="35"/>
  <c r="AW12" i="35"/>
  <c r="AS12" i="35"/>
  <c r="AO12" i="35"/>
  <c r="AK12" i="35"/>
  <c r="AG12" i="35"/>
  <c r="AC12" i="35"/>
  <c r="Y12" i="35"/>
  <c r="U12" i="35"/>
  <c r="Q12" i="35"/>
  <c r="M12" i="35"/>
  <c r="I12" i="35"/>
  <c r="E12" i="35"/>
  <c r="DW7" i="35"/>
  <c r="DS7" i="35"/>
  <c r="DO7" i="35"/>
  <c r="DK7" i="35"/>
  <c r="DG7" i="35"/>
  <c r="DC7" i="35"/>
  <c r="CY7" i="35"/>
  <c r="CU7" i="35"/>
  <c r="CQ7" i="35"/>
  <c r="CM7" i="35"/>
  <c r="CI7" i="35"/>
  <c r="CE7" i="35"/>
  <c r="CA7" i="35"/>
  <c r="BW7" i="35"/>
  <c r="BS7" i="35"/>
  <c r="BO7" i="35"/>
  <c r="BK7" i="35"/>
  <c r="BG7" i="35"/>
  <c r="BC7" i="35"/>
  <c r="AY7" i="35"/>
  <c r="AU7" i="35"/>
  <c r="AQ7" i="35"/>
  <c r="AM7" i="35"/>
  <c r="AI7" i="35"/>
  <c r="AE7" i="35"/>
  <c r="AA7" i="35"/>
  <c r="W7" i="35"/>
  <c r="S7" i="35"/>
  <c r="O7" i="35"/>
  <c r="K7" i="35"/>
  <c r="G7" i="35"/>
  <c r="C7" i="35"/>
  <c r="F7" i="35"/>
  <c r="L7" i="35"/>
  <c r="Q7" i="35"/>
  <c r="V7" i="35"/>
  <c r="AB7" i="35"/>
  <c r="AG7" i="35"/>
  <c r="AL7" i="35"/>
  <c r="AR7" i="35"/>
  <c r="AW7" i="35"/>
  <c r="BB7" i="35"/>
  <c r="BH7" i="35"/>
  <c r="BM7" i="35"/>
  <c r="BR7" i="35"/>
  <c r="BX7" i="35"/>
  <c r="CC7" i="35"/>
  <c r="CH7" i="35"/>
  <c r="CN7" i="35"/>
  <c r="CS7" i="35"/>
  <c r="CX7" i="35"/>
  <c r="DD7" i="35"/>
  <c r="DI7" i="35"/>
  <c r="DN7" i="35"/>
  <c r="DT7" i="35"/>
  <c r="C12" i="35"/>
  <c r="H12" i="35"/>
  <c r="N12" i="35"/>
  <c r="S12" i="35"/>
  <c r="X12" i="35"/>
  <c r="AD12" i="35"/>
  <c r="AI12" i="35"/>
  <c r="AN12" i="35"/>
  <c r="AT12" i="35"/>
  <c r="AY12" i="35"/>
  <c r="E16" i="35"/>
  <c r="D7" i="35"/>
  <c r="I7" i="35"/>
  <c r="N7" i="35"/>
  <c r="T7" i="35"/>
  <c r="Y7" i="35"/>
  <c r="AD7" i="35"/>
  <c r="AJ7" i="35"/>
  <c r="AO7" i="35"/>
  <c r="AT7" i="35"/>
  <c r="AZ7" i="35"/>
  <c r="BE7" i="35"/>
  <c r="BJ7" i="35"/>
  <c r="BP7" i="35"/>
  <c r="BU7" i="35"/>
  <c r="BZ7" i="35"/>
  <c r="CF7" i="35"/>
  <c r="CK7" i="35"/>
  <c r="CP7" i="35"/>
  <c r="CV7" i="35"/>
  <c r="DA7" i="35"/>
  <c r="DF7" i="35"/>
  <c r="DL7" i="35"/>
  <c r="DQ7" i="35"/>
  <c r="DV7" i="35"/>
  <c r="F12" i="35"/>
  <c r="K12" i="35"/>
  <c r="P12" i="35"/>
  <c r="V12" i="35"/>
  <c r="AA12" i="35"/>
  <c r="AF12" i="35"/>
  <c r="AL12" i="35"/>
  <c r="AQ12" i="35"/>
  <c r="AV12" i="35"/>
  <c r="C16" i="35"/>
  <c r="C15" i="16"/>
  <c r="C24" i="16"/>
  <c r="E14" i="16"/>
  <c r="E12" i="16"/>
  <c r="C13" i="16"/>
  <c r="G23" i="16"/>
  <c r="D15" i="16"/>
  <c r="D17" i="16"/>
  <c r="C17" i="16"/>
  <c r="F13" i="16"/>
  <c r="E15" i="16"/>
  <c r="E17" i="16"/>
  <c r="E24" i="16"/>
  <c r="F23" i="16"/>
  <c r="D23" i="16"/>
  <c r="F15" i="16"/>
  <c r="F17" i="16"/>
  <c r="F24" i="16"/>
  <c r="BD329" i="12"/>
  <c r="D11" i="16"/>
  <c r="D16" i="16" s="1"/>
  <c r="D24" i="16"/>
  <c r="D12" i="16"/>
  <c r="E13" i="16"/>
  <c r="K24" i="16"/>
  <c r="F11" i="16"/>
  <c r="F16" i="16" s="1"/>
  <c r="J23" i="16"/>
  <c r="D13" i="16"/>
  <c r="F8" i="6"/>
  <c r="C14" i="16"/>
  <c r="E23" i="16"/>
  <c r="D14" i="16"/>
  <c r="F12" i="16"/>
  <c r="C12" i="16"/>
  <c r="F14" i="16"/>
  <c r="C11" i="16"/>
  <c r="C16" i="16" s="1"/>
  <c r="J21" i="16"/>
  <c r="G24" i="16"/>
  <c r="C23" i="16"/>
  <c r="E11" i="16"/>
  <c r="E16" i="16" s="1"/>
  <c r="D49" i="27" l="1"/>
  <c r="D13" i="27"/>
  <c r="U208" i="27"/>
  <c r="D14" i="27"/>
  <c r="D83" i="27"/>
  <c r="D84" i="27"/>
  <c r="D23" i="27"/>
  <c r="D146" i="27"/>
  <c r="E146" i="27" s="1"/>
  <c r="M172" i="26" s="1"/>
  <c r="D61" i="27"/>
  <c r="E7" i="27"/>
  <c r="E138" i="27" s="1"/>
  <c r="D98" i="27"/>
  <c r="D45" i="27"/>
  <c r="H207" i="27"/>
  <c r="H208" i="27"/>
  <c r="D250" i="27"/>
  <c r="D268" i="27"/>
  <c r="D108" i="27"/>
  <c r="F60" i="27"/>
  <c r="C14" i="27"/>
  <c r="F250" i="27"/>
  <c r="F98" i="27"/>
  <c r="D70" i="27"/>
  <c r="C8" i="27"/>
  <c r="C9" i="27" s="1"/>
  <c r="D182" i="27"/>
  <c r="E182" i="27" s="1"/>
  <c r="M231" i="26" s="1"/>
  <c r="D78" i="27"/>
  <c r="D79" i="27" s="1"/>
  <c r="D48" i="27"/>
  <c r="E13" i="27"/>
  <c r="C250" i="27"/>
  <c r="D127" i="27"/>
  <c r="F91" i="27"/>
  <c r="F172" i="27" s="1"/>
  <c r="F55" i="27"/>
  <c r="F56" i="27" s="1"/>
  <c r="D32" i="27"/>
  <c r="D33" i="27" s="1"/>
  <c r="D25" i="27"/>
  <c r="S207" i="27"/>
  <c r="S208" i="27"/>
  <c r="D264" i="27"/>
  <c r="D200" i="27"/>
  <c r="E200" i="27" s="1"/>
  <c r="M261" i="26" s="1"/>
  <c r="D91" i="27"/>
  <c r="D172" i="27" s="1"/>
  <c r="F31" i="27"/>
  <c r="F155" i="27" s="1"/>
  <c r="D7" i="27"/>
  <c r="D138" i="27" s="1"/>
  <c r="D180" i="27"/>
  <c r="E180" i="27" s="1"/>
  <c r="M229" i="26" s="1"/>
  <c r="F83" i="27"/>
  <c r="E32" i="27"/>
  <c r="E33" i="27" s="1"/>
  <c r="D267" i="27"/>
  <c r="F114" i="27"/>
  <c r="F115" i="27" s="1"/>
  <c r="D60" i="27"/>
  <c r="D31" i="27"/>
  <c r="D155" i="27" s="1"/>
  <c r="C7" i="27"/>
  <c r="C138" i="27" s="1"/>
  <c r="D161" i="27"/>
  <c r="E161" i="27" s="1"/>
  <c r="M199" i="26" s="1"/>
  <c r="D106" i="27"/>
  <c r="D72" i="27"/>
  <c r="D47" i="27"/>
  <c r="C13" i="27"/>
  <c r="E136" i="27"/>
  <c r="D9" i="27"/>
  <c r="D170" i="27"/>
  <c r="F79" i="27"/>
  <c r="G182" i="27"/>
  <c r="F256" i="26"/>
  <c r="G146" i="27"/>
  <c r="F119" i="27"/>
  <c r="F31" i="26"/>
  <c r="C153" i="27"/>
  <c r="F169" i="26"/>
  <c r="F75" i="26"/>
  <c r="E183" i="27"/>
  <c r="M232" i="26" s="1"/>
  <c r="E163" i="27"/>
  <c r="M201" i="26" s="1"/>
  <c r="F216" i="27"/>
  <c r="F360" i="26" s="1"/>
  <c r="E360" i="26"/>
  <c r="F220" i="27"/>
  <c r="F364" i="26" s="1"/>
  <c r="E364" i="26"/>
  <c r="G198" i="27"/>
  <c r="E198" i="27"/>
  <c r="M259" i="26" s="1"/>
  <c r="G164" i="27"/>
  <c r="E164" i="27"/>
  <c r="M202" i="26" s="1"/>
  <c r="E188" i="27"/>
  <c r="F227" i="26"/>
  <c r="F198" i="26"/>
  <c r="G162" i="27"/>
  <c r="E162" i="27"/>
  <c r="M200" i="26" s="1"/>
  <c r="E147" i="27"/>
  <c r="M173" i="26" s="1"/>
  <c r="G147" i="27"/>
  <c r="E165" i="27"/>
  <c r="M203" i="26" s="1"/>
  <c r="F213" i="27"/>
  <c r="F357" i="26" s="1"/>
  <c r="E357" i="26"/>
  <c r="E361" i="26"/>
  <c r="F217" i="27"/>
  <c r="F361" i="26" s="1"/>
  <c r="E365" i="26"/>
  <c r="F221" i="27"/>
  <c r="F365" i="26" s="1"/>
  <c r="E179" i="27"/>
  <c r="M228" i="26" s="1"/>
  <c r="G199" i="27"/>
  <c r="E199" i="27"/>
  <c r="M260" i="26" s="1"/>
  <c r="E148" i="27"/>
  <c r="M174" i="26" s="1"/>
  <c r="G148" i="27"/>
  <c r="F170" i="27"/>
  <c r="D257" i="27"/>
  <c r="E144" i="27"/>
  <c r="M170" i="26" s="1"/>
  <c r="G144" i="27"/>
  <c r="E93" i="27"/>
  <c r="E170" i="27"/>
  <c r="E120" i="27"/>
  <c r="F214" i="27"/>
  <c r="F358" i="26" s="1"/>
  <c r="E358" i="26"/>
  <c r="F218" i="27"/>
  <c r="F362" i="26" s="1"/>
  <c r="E362" i="26"/>
  <c r="C119" i="27"/>
  <c r="D119" i="27"/>
  <c r="E145" i="27"/>
  <c r="M171" i="26" s="1"/>
  <c r="G145" i="27"/>
  <c r="E256" i="27"/>
  <c r="E197" i="27"/>
  <c r="M258" i="26" s="1"/>
  <c r="F120" i="27"/>
  <c r="F145" i="26"/>
  <c r="F98" i="26"/>
  <c r="N98" i="26"/>
  <c r="F53" i="26"/>
  <c r="G200" i="27"/>
  <c r="C256" i="27"/>
  <c r="F136" i="27"/>
  <c r="E155" i="27"/>
  <c r="E359" i="26"/>
  <c r="F215" i="27"/>
  <c r="F359" i="26" s="1"/>
  <c r="F219" i="27"/>
  <c r="F363" i="26" s="1"/>
  <c r="E363" i="26"/>
  <c r="C79" i="27"/>
  <c r="C188" i="27"/>
  <c r="C93" i="27"/>
  <c r="C170" i="27"/>
  <c r="C120" i="27"/>
  <c r="F153" i="27"/>
  <c r="E196" i="27"/>
  <c r="M257" i="26" s="1"/>
  <c r="F257" i="27"/>
  <c r="C155" i="27"/>
  <c r="G181" i="27"/>
  <c r="E181" i="27"/>
  <c r="M230" i="26" s="1"/>
  <c r="E153" i="27" l="1"/>
  <c r="D153" i="27"/>
  <c r="E119" i="27"/>
  <c r="E257" i="27"/>
  <c r="D120" i="27"/>
  <c r="G180" i="27"/>
  <c r="E38" i="27"/>
  <c r="D256" i="27"/>
  <c r="D37" i="27"/>
  <c r="C37" i="27"/>
  <c r="C136" i="27"/>
  <c r="G196" i="27"/>
  <c r="C257" i="27"/>
  <c r="G161" i="27"/>
  <c r="G197" i="27"/>
  <c r="D38" i="27"/>
  <c r="G179" i="27"/>
  <c r="G165" i="27"/>
  <c r="G163" i="27"/>
  <c r="G183" i="27"/>
  <c r="C38" i="27"/>
  <c r="F38" i="27"/>
  <c r="F37" i="27"/>
  <c r="E37" i="27"/>
  <c r="F256" i="27"/>
  <c r="D188" i="27"/>
</calcChain>
</file>

<file path=xl/sharedStrings.xml><?xml version="1.0" encoding="utf-8"?>
<sst xmlns="http://schemas.openxmlformats.org/spreadsheetml/2006/main" count="4661" uniqueCount="2054">
  <si>
    <t>Contents</t>
  </si>
  <si>
    <t>Introduction</t>
  </si>
  <si>
    <t>Total number of A&amp;E attendances; crude and standardised rate per 1,000 resident population aged 75 years or older</t>
  </si>
  <si>
    <t>Total number of emergency (non-elective) hospital admissions; crude and standardised rate per 1,000 resident population aged 75 years or older</t>
  </si>
  <si>
    <t>Total number of planned (elective) hospital admissions; crude and standardised rate per 1,000 resident population aged 75 years or older</t>
  </si>
  <si>
    <t>Total number of outpatient attendances; crude and standardised rate per 1,000 resident population aged 75 years or older</t>
  </si>
  <si>
    <t>Mortality within 30 days of an emergency admission, crude and standardised rates for patients aged 75 years and over</t>
  </si>
  <si>
    <t>Emergency readmission within 30 days of discharge from hospital, crude and standardised rates for patients aged 75 years and over</t>
  </si>
  <si>
    <t>Total number of bed days; crude and standardised number of bed days per 1,000 resident population aged 75 years or older</t>
  </si>
  <si>
    <t>Population</t>
  </si>
  <si>
    <t>Hospital activity</t>
  </si>
  <si>
    <t>Total financial cost of A&amp;E attendances; crude and standardised rates per 1,000 resident population aged 75 years or older</t>
  </si>
  <si>
    <t>Total financial cost of outpatient attendances; crude and standardised rates per 1,000 resident population aged 75 years or older</t>
  </si>
  <si>
    <t>Total financial cost of emergency (non-elective) hospital admissions; crude and standardised rates per 1,000 resident population aged 75 years or older</t>
  </si>
  <si>
    <t>Total financial cost of planned (elective) hospital admissions; crude and standardised rates per 1,000 resident population aged 75 years or older</t>
  </si>
  <si>
    <t>CGA1</t>
  </si>
  <si>
    <t>Indicator reference</t>
  </si>
  <si>
    <t>CGA2</t>
  </si>
  <si>
    <t>Indicator title</t>
  </si>
  <si>
    <t>la_code</t>
  </si>
  <si>
    <t>la_name</t>
  </si>
  <si>
    <t>female7579</t>
  </si>
  <si>
    <t>female8084</t>
  </si>
  <si>
    <t>female8589</t>
  </si>
  <si>
    <t>female90plus</t>
  </si>
  <si>
    <t>male7579</t>
  </si>
  <si>
    <t>male8084</t>
  </si>
  <si>
    <t>male8589</t>
  </si>
  <si>
    <t>male90plus</t>
  </si>
  <si>
    <t>total</t>
  </si>
  <si>
    <t>depriv1</t>
  </si>
  <si>
    <t>depriv2</t>
  </si>
  <si>
    <t>depriv3</t>
  </si>
  <si>
    <t>depriv4</t>
  </si>
  <si>
    <t>depriv5</t>
  </si>
  <si>
    <t>AE_standard</t>
  </si>
  <si>
    <t>AE_crude</t>
  </si>
  <si>
    <t>AE_count</t>
  </si>
  <si>
    <t>OP_standard</t>
  </si>
  <si>
    <t>OP_crude</t>
  </si>
  <si>
    <t>OP_count</t>
  </si>
  <si>
    <t>NEL_standard</t>
  </si>
  <si>
    <t>NEL_crude</t>
  </si>
  <si>
    <t>NEL_count</t>
  </si>
  <si>
    <t>ELE_standard</t>
  </si>
  <si>
    <t>ELE_crude</t>
  </si>
  <si>
    <t>ELE_count</t>
  </si>
  <si>
    <t>BEDDAYS_standard</t>
  </si>
  <si>
    <t>BEDDAYS_crude</t>
  </si>
  <si>
    <t>BEDDAYS_count</t>
  </si>
  <si>
    <t>AEcost_standard</t>
  </si>
  <si>
    <t>AEcost_crude</t>
  </si>
  <si>
    <t>AEcost_count</t>
  </si>
  <si>
    <t>OPcost_standard</t>
  </si>
  <si>
    <t>OPcost_crude</t>
  </si>
  <si>
    <t>OPcost_count</t>
  </si>
  <si>
    <t>NELcost_standard</t>
  </si>
  <si>
    <t>NELcost_crude</t>
  </si>
  <si>
    <t>NELcost_count</t>
  </si>
  <si>
    <t>ELEcost_standard</t>
  </si>
  <si>
    <t>ELEcost_crude</t>
  </si>
  <si>
    <t>ELEcost_count</t>
  </si>
  <si>
    <t>E06000001</t>
  </si>
  <si>
    <t>Hartlepool</t>
  </si>
  <si>
    <t>E06000002</t>
  </si>
  <si>
    <t>Middlesbrough</t>
  </si>
  <si>
    <t>E06000003</t>
  </si>
  <si>
    <t>Redcar and Cleveland</t>
  </si>
  <si>
    <t>E06000004</t>
  </si>
  <si>
    <t>Stockton-on-Tees</t>
  </si>
  <si>
    <t>E06000005</t>
  </si>
  <si>
    <t>Darlington</t>
  </si>
  <si>
    <t>E06000006</t>
  </si>
  <si>
    <t>Halton</t>
  </si>
  <si>
    <t>E06000007</t>
  </si>
  <si>
    <t>Warrington</t>
  </si>
  <si>
    <t>E06000008</t>
  </si>
  <si>
    <t>Blackburn with Darwen</t>
  </si>
  <si>
    <t>E06000009</t>
  </si>
  <si>
    <t>Blackpool</t>
  </si>
  <si>
    <t>E06000010</t>
  </si>
  <si>
    <t>Kingston upon Hull, City of</t>
  </si>
  <si>
    <t>E06000011</t>
  </si>
  <si>
    <t>East Riding of Yorkshire</t>
  </si>
  <si>
    <t>E06000012</t>
  </si>
  <si>
    <t>North East Lincolnshire</t>
  </si>
  <si>
    <t>E06000013</t>
  </si>
  <si>
    <t>North Lincolnshire</t>
  </si>
  <si>
    <t>E06000014</t>
  </si>
  <si>
    <t>York</t>
  </si>
  <si>
    <t>E06000015</t>
  </si>
  <si>
    <t>Derby</t>
  </si>
  <si>
    <t>E06000016</t>
  </si>
  <si>
    <t>Leicester</t>
  </si>
  <si>
    <t>E06000017</t>
  </si>
  <si>
    <t>Rutland</t>
  </si>
  <si>
    <t>E06000018</t>
  </si>
  <si>
    <t>Nottingham</t>
  </si>
  <si>
    <t>E06000019</t>
  </si>
  <si>
    <t>Herefordshire, County of</t>
  </si>
  <si>
    <t>E06000020</t>
  </si>
  <si>
    <t>Telford and Wrekin</t>
  </si>
  <si>
    <t>E06000021</t>
  </si>
  <si>
    <t>Stoke-on-Trent</t>
  </si>
  <si>
    <t>E06000022</t>
  </si>
  <si>
    <t>Bath and North East Somerset</t>
  </si>
  <si>
    <t>E06000023</t>
  </si>
  <si>
    <t>Bristol, City of</t>
  </si>
  <si>
    <t>E06000024</t>
  </si>
  <si>
    <t>North Somerset</t>
  </si>
  <si>
    <t>E06000025</t>
  </si>
  <si>
    <t>South Gloucestershire</t>
  </si>
  <si>
    <t>E06000026</t>
  </si>
  <si>
    <t>Plymouth</t>
  </si>
  <si>
    <t>E06000027</t>
  </si>
  <si>
    <t>Torbay</t>
  </si>
  <si>
    <t>E06000028</t>
  </si>
  <si>
    <t>Bournemouth</t>
  </si>
  <si>
    <t>E06000029</t>
  </si>
  <si>
    <t>Poole</t>
  </si>
  <si>
    <t>E06000030</t>
  </si>
  <si>
    <t>Swindon</t>
  </si>
  <si>
    <t>E06000031</t>
  </si>
  <si>
    <t>Peterborough</t>
  </si>
  <si>
    <t>E06000032</t>
  </si>
  <si>
    <t>Luton</t>
  </si>
  <si>
    <t>E06000033</t>
  </si>
  <si>
    <t>Southend-on-Sea</t>
  </si>
  <si>
    <t>E06000034</t>
  </si>
  <si>
    <t>Thurrock</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</si>
  <si>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</si>
  <si>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</si>
  <si>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</si>
  <si>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</si>
  <si>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</si>
  <si>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</si>
  <si>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</si>
  <si>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</si>
  <si>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</si>
  <si>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</si>
  <si>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</si>
  <si>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</si>
  <si>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</si>
  <si>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</si>
  <si>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</si>
  <si>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</si>
  <si>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</si>
  <si>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</si>
  <si>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</si>
  <si>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</si>
  <si>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</si>
  <si>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</si>
  <si>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</si>
  <si>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</si>
  <si>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E06000047</t>
  </si>
  <si>
    <t>County Durham</t>
  </si>
  <si>
    <t>E06000049</t>
  </si>
  <si>
    <t>Cheshire East</t>
  </si>
  <si>
    <t>E06000050</t>
  </si>
  <si>
    <t>Cheshire West and Chester</t>
  </si>
  <si>
    <t>E06000051</t>
  </si>
  <si>
    <t>Shropshire</t>
  </si>
  <si>
    <t>E06000052</t>
  </si>
  <si>
    <t>E06000054</t>
  </si>
  <si>
    <t>Wiltshire</t>
  </si>
  <si>
    <t>E06000055</t>
  </si>
  <si>
    <t>Bedford</t>
  </si>
  <si>
    <t>E06000056</t>
  </si>
  <si>
    <t>Central Bedfordshire</t>
  </si>
  <si>
    <t>E06000057</t>
  </si>
  <si>
    <t>Northumberland</t>
  </si>
  <si>
    <t>E07000004</t>
  </si>
  <si>
    <t>Aylesbury Vale</t>
  </si>
  <si>
    <t>E07000005</t>
  </si>
  <si>
    <t>Chiltern</t>
  </si>
  <si>
    <t>E07000006</t>
  </si>
  <si>
    <t>South Bucks</t>
  </si>
  <si>
    <t>E07000007</t>
  </si>
  <si>
    <t>Wycombe</t>
  </si>
  <si>
    <t>E07000008</t>
  </si>
  <si>
    <t>Cambridge</t>
  </si>
  <si>
    <t>E07000009</t>
  </si>
  <si>
    <t>East Cambridgeshire</t>
  </si>
  <si>
    <t>E07000010</t>
  </si>
  <si>
    <t>Fenland</t>
  </si>
  <si>
    <t>E07000011</t>
  </si>
  <si>
    <t>Huntingdonshire</t>
  </si>
  <si>
    <t>E07000012</t>
  </si>
  <si>
    <t>South Cambridgeshire</t>
  </si>
  <si>
    <t>E07000026</t>
  </si>
  <si>
    <t>Allerdale</t>
  </si>
  <si>
    <t>E07000027</t>
  </si>
  <si>
    <t>Barrow-in-Furness</t>
  </si>
  <si>
    <t>E07000028</t>
  </si>
  <si>
    <t>Carlisle</t>
  </si>
  <si>
    <t>E07000029</t>
  </si>
  <si>
    <t>Copeland</t>
  </si>
  <si>
    <t>E07000030</t>
  </si>
  <si>
    <t>Eden</t>
  </si>
  <si>
    <t>E07000031</t>
  </si>
  <si>
    <t>South Lakeland</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</si>
  <si>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</si>
  <si>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</si>
  <si>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</si>
  <si>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</si>
  <si>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</si>
  <si>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</si>
  <si>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</si>
  <si>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</si>
  <si>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</si>
  <si>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</si>
  <si>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</si>
  <si>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</si>
  <si>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</si>
  <si>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</si>
  <si>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</si>
  <si>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</si>
  <si>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</si>
  <si>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</si>
  <si>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</si>
  <si>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</si>
  <si>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</si>
  <si>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</si>
  <si>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</si>
  <si>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</si>
  <si>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</si>
  <si>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</si>
  <si>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</si>
  <si>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</si>
  <si>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</si>
  <si>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</si>
  <si>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</si>
  <si>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</si>
  <si>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E07000048</t>
  </si>
  <si>
    <t>Christchurch</t>
  </si>
  <si>
    <t>E07000049</t>
  </si>
  <si>
    <t>East Dorset</t>
  </si>
  <si>
    <t>E07000050</t>
  </si>
  <si>
    <t>North Dorset</t>
  </si>
  <si>
    <t>E07000051</t>
  </si>
  <si>
    <t>Purbeck</t>
  </si>
  <si>
    <t>E07000052</t>
  </si>
  <si>
    <t>West Dorset</t>
  </si>
  <si>
    <t>E07000053</t>
  </si>
  <si>
    <t>Weymouth and Portland</t>
  </si>
  <si>
    <t>E07000061</t>
  </si>
  <si>
    <t>Eastbourne</t>
  </si>
  <si>
    <t>E07000062</t>
  </si>
  <si>
    <t>Hastings</t>
  </si>
  <si>
    <t>E07000063</t>
  </si>
  <si>
    <t>Lewes</t>
  </si>
  <si>
    <t>E07000064</t>
  </si>
  <si>
    <t>Rother</t>
  </si>
  <si>
    <t>E07000065</t>
  </si>
  <si>
    <t>Wealden</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</si>
  <si>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</si>
  <si>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</si>
  <si>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</si>
  <si>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</si>
  <si>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</si>
  <si>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</si>
  <si>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</si>
  <si>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</si>
  <si>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</si>
  <si>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</si>
  <si>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</si>
  <si>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</si>
  <si>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</si>
  <si>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</si>
  <si>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</si>
  <si>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</si>
  <si>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</si>
  <si>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</si>
  <si>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</si>
  <si>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</si>
  <si>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</si>
  <si>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</si>
  <si>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</si>
  <si>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</si>
  <si>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E07000078</t>
  </si>
  <si>
    <t>Cheltenham</t>
  </si>
  <si>
    <t>E07000079</t>
  </si>
  <si>
    <t>Cotswold</t>
  </si>
  <si>
    <t>E07000080</t>
  </si>
  <si>
    <t>Forest of Dean</t>
  </si>
  <si>
    <t>E07000081</t>
  </si>
  <si>
    <t>Gloucester</t>
  </si>
  <si>
    <t>E07000082</t>
  </si>
  <si>
    <t>Stroud</t>
  </si>
  <si>
    <t>E07000083</t>
  </si>
  <si>
    <t>Tewkesbury</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</si>
  <si>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</si>
  <si>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</si>
  <si>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</si>
  <si>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</si>
  <si>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</si>
  <si>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</si>
  <si>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</si>
  <si>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</si>
  <si>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</si>
  <si>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</si>
  <si>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</si>
  <si>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</si>
  <si>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</si>
  <si>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</si>
  <si>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</si>
  <si>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</si>
  <si>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</si>
  <si>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</si>
  <si>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</si>
  <si>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</si>
  <si>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</si>
  <si>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</si>
  <si>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E07000095</t>
  </si>
  <si>
    <t>Broxbourne</t>
  </si>
  <si>
    <t>E07000096</t>
  </si>
  <si>
    <t>Dacorum</t>
  </si>
  <si>
    <t>E07000098</t>
  </si>
  <si>
    <t>Hertsmere</t>
  </si>
  <si>
    <t>E07000099</t>
  </si>
  <si>
    <t>North Hertfordshire</t>
  </si>
  <si>
    <t>E07000102</t>
  </si>
  <si>
    <t>Three Rivers</t>
  </si>
  <si>
    <t>E07000103</t>
  </si>
  <si>
    <t>Watford</t>
  </si>
  <si>
    <t>E07000105</t>
  </si>
  <si>
    <t>Ashford</t>
  </si>
  <si>
    <t>E07000106</t>
  </si>
  <si>
    <t>Canterbury</t>
  </si>
  <si>
    <t>E07000107</t>
  </si>
  <si>
    <t>Dartford</t>
  </si>
  <si>
    <t>E07000108</t>
  </si>
  <si>
    <t>Dover</t>
  </si>
  <si>
    <t>E07000109</t>
  </si>
  <si>
    <t>Gravesham</t>
  </si>
  <si>
    <t>E07000110</t>
  </si>
  <si>
    <t>Maidstone</t>
  </si>
  <si>
    <t>E07000111</t>
  </si>
  <si>
    <t>Sevenoaks</t>
  </si>
  <si>
    <t>E07000112</t>
  </si>
  <si>
    <t>Shepway</t>
  </si>
  <si>
    <t>E07000113</t>
  </si>
  <si>
    <t>Swale</t>
  </si>
  <si>
    <t>E07000114</t>
  </si>
  <si>
    <t>Thanet</t>
  </si>
  <si>
    <t>E07000115</t>
  </si>
  <si>
    <t>Tonbridge and Malling</t>
  </si>
  <si>
    <t>E07000116</t>
  </si>
  <si>
    <t>Tunbridge Wells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</si>
  <si>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</si>
  <si>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</si>
  <si>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</si>
  <si>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</si>
  <si>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</si>
  <si>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</si>
  <si>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</si>
  <si>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</si>
  <si>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</si>
  <si>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</si>
  <si>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</si>
  <si>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</si>
  <si>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</si>
  <si>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</si>
  <si>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</si>
  <si>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</si>
  <si>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</si>
  <si>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</si>
  <si>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</si>
  <si>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</si>
  <si>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</si>
  <si>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</si>
  <si>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</si>
  <si>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</si>
  <si>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</si>
  <si>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</si>
  <si>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</si>
  <si>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</si>
  <si>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</si>
  <si>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</si>
  <si>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</si>
  <si>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</si>
  <si>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</si>
  <si>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</si>
  <si>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</si>
  <si>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</si>
  <si>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</si>
  <si>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</si>
  <si>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</si>
  <si>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</si>
  <si>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</si>
  <si>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</si>
  <si>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</si>
  <si>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</si>
  <si>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</si>
  <si>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</si>
  <si>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</si>
  <si>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</si>
  <si>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</si>
  <si>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</si>
  <si>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</si>
  <si>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</si>
  <si>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</si>
  <si>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</si>
  <si>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</si>
  <si>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</si>
  <si>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</si>
  <si>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</si>
  <si>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</si>
  <si>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</si>
  <si>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</si>
  <si>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</si>
  <si>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</si>
  <si>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</si>
  <si>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</si>
  <si>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</si>
  <si>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</si>
  <si>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</si>
  <si>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</si>
  <si>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</si>
  <si>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</si>
  <si>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</si>
  <si>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</si>
  <si>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</si>
  <si>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</si>
  <si>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</si>
  <si>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</si>
  <si>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</si>
  <si>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</si>
  <si>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</si>
  <si>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E07000163</t>
  </si>
  <si>
    <t>Craven</t>
  </si>
  <si>
    <t>E07000164</t>
  </si>
  <si>
    <t>Hambleton</t>
  </si>
  <si>
    <t>E07000165</t>
  </si>
  <si>
    <t>Harrogate</t>
  </si>
  <si>
    <t>E07000166</t>
  </si>
  <si>
    <t>Richmondshire</t>
  </si>
  <si>
    <t>E07000167</t>
  </si>
  <si>
    <t>Ryedale</t>
  </si>
  <si>
    <t>E07000168</t>
  </si>
  <si>
    <t>Scarborough</t>
  </si>
  <si>
    <t>E07000169</t>
  </si>
  <si>
    <t>Selby</t>
  </si>
  <si>
    <t>E07000170</t>
  </si>
  <si>
    <t>Ashfield</t>
  </si>
  <si>
    <t>E07000171</t>
  </si>
  <si>
    <t>Bassetlaw</t>
  </si>
  <si>
    <t>E07000172</t>
  </si>
  <si>
    <t>Broxtowe</t>
  </si>
  <si>
    <t>E07000173</t>
  </si>
  <si>
    <t>Gedling</t>
  </si>
  <si>
    <t>E07000174</t>
  </si>
  <si>
    <t>Mansfield</t>
  </si>
  <si>
    <t>E07000175</t>
  </si>
  <si>
    <t>Newark and Sherwood</t>
  </si>
  <si>
    <t>E07000176</t>
  </si>
  <si>
    <t>Rushcliffe</t>
  </si>
  <si>
    <t>E07000177</t>
  </si>
  <si>
    <t>Cherwell</t>
  </si>
  <si>
    <t>E07000178</t>
  </si>
  <si>
    <t>Oxford</t>
  </si>
  <si>
    <t>E07000179</t>
  </si>
  <si>
    <t>South Oxfordshire</t>
  </si>
  <si>
    <t>E07000180</t>
  </si>
  <si>
    <t>Vale of White Horse</t>
  </si>
  <si>
    <t>E07000181</t>
  </si>
  <si>
    <t>West Oxfordshire</t>
  </si>
  <si>
    <t>E07000187</t>
  </si>
  <si>
    <t>Mendip</t>
  </si>
  <si>
    <t>E07000188</t>
  </si>
  <si>
    <t>Sedgemoor</t>
  </si>
  <si>
    <t>E07000189</t>
  </si>
  <si>
    <t>South Somerset</t>
  </si>
  <si>
    <t>E07000190</t>
  </si>
  <si>
    <t>Taunton Deane</t>
  </si>
  <si>
    <t>E07000191</t>
  </si>
  <si>
    <t>West Somerset</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</si>
  <si>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</si>
  <si>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</si>
  <si>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</si>
  <si>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</si>
  <si>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</si>
  <si>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</si>
  <si>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</si>
  <si>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</si>
  <si>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</si>
  <si>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</si>
  <si>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</si>
  <si>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</si>
  <si>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</si>
  <si>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</si>
  <si>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</si>
  <si>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</si>
  <si>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E07000200</t>
  </si>
  <si>
    <t>Babergh</t>
  </si>
  <si>
    <t>E07000201</t>
  </si>
  <si>
    <t>Forest Heath</t>
  </si>
  <si>
    <t>E07000202</t>
  </si>
  <si>
    <t>Ipswich</t>
  </si>
  <si>
    <t>E07000203</t>
  </si>
  <si>
    <t>Mid Suffolk</t>
  </si>
  <si>
    <t>E07000204</t>
  </si>
  <si>
    <t>St Edmundsbury</t>
  </si>
  <si>
    <t>E07000205</t>
  </si>
  <si>
    <t>Suffolk Coastal</t>
  </si>
  <si>
    <t>E07000206</t>
  </si>
  <si>
    <t>Waveney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</si>
  <si>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</si>
  <si>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</si>
  <si>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</si>
  <si>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</si>
  <si>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</si>
  <si>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</si>
  <si>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</si>
  <si>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</si>
  <si>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</si>
  <si>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</si>
  <si>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</si>
  <si>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</si>
  <si>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</si>
  <si>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</si>
  <si>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</si>
  <si>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</si>
  <si>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</si>
  <si>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</si>
  <si>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</si>
  <si>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</si>
  <si>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</si>
  <si>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</si>
  <si>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E07000218</t>
  </si>
  <si>
    <t>North Warwickshire</t>
  </si>
  <si>
    <t>E07000219</t>
  </si>
  <si>
    <t>Nuneaton and Bedworth</t>
  </si>
  <si>
    <t>E07000220</t>
  </si>
  <si>
    <t>Rugby</t>
  </si>
  <si>
    <t>E07000221</t>
  </si>
  <si>
    <t>Stratford-on-Avon</t>
  </si>
  <si>
    <t>E07000222</t>
  </si>
  <si>
    <t>Warwick</t>
  </si>
  <si>
    <t>E07000223</t>
  </si>
  <si>
    <t>Adur</t>
  </si>
  <si>
    <t>E07000224</t>
  </si>
  <si>
    <t>Arun</t>
  </si>
  <si>
    <t>E07000225</t>
  </si>
  <si>
    <t>Chichester</t>
  </si>
  <si>
    <t>E07000226</t>
  </si>
  <si>
    <t>Crawley</t>
  </si>
  <si>
    <t>E07000227</t>
  </si>
  <si>
    <t>Horsham</t>
  </si>
  <si>
    <t>E07000228</t>
  </si>
  <si>
    <t>Mid Sussex</t>
  </si>
  <si>
    <t>E07000229</t>
  </si>
  <si>
    <t>Worthing</t>
  </si>
  <si>
    <t>E07000234</t>
  </si>
  <si>
    <t>Bromsgrove</t>
  </si>
  <si>
    <t>E07000235</t>
  </si>
  <si>
    <t>Malvern Hills</t>
  </si>
  <si>
    <t>E07000236</t>
  </si>
  <si>
    <t>Redditch</t>
  </si>
  <si>
    <t>E07000237</t>
  </si>
  <si>
    <t>Worcester</t>
  </si>
  <si>
    <t>E07000238</t>
  </si>
  <si>
    <t>Wychavon</t>
  </si>
  <si>
    <t>E07000239</t>
  </si>
  <si>
    <t>Wyre Forest</t>
  </si>
  <si>
    <t>E07000240</t>
  </si>
  <si>
    <t>St Albans</t>
  </si>
  <si>
    <t>E07000241</t>
  </si>
  <si>
    <t>Welwyn Hatfield</t>
  </si>
  <si>
    <t>E07000242</t>
  </si>
  <si>
    <t>East Hertfordshire</t>
  </si>
  <si>
    <t>E07000243</t>
  </si>
  <si>
    <t>Stevenage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</si>
  <si>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</si>
  <si>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</si>
  <si>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</si>
  <si>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</si>
  <si>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</si>
  <si>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</si>
  <si>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</si>
  <si>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</si>
  <si>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</si>
  <si>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</si>
  <si>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</si>
  <si>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</si>
  <si>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</si>
  <si>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</si>
  <si>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</si>
  <si>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</si>
  <si>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</si>
  <si>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</si>
  <si>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</si>
  <si>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</si>
  <si>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</si>
  <si>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</si>
  <si>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</si>
  <si>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</si>
  <si>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</si>
  <si>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</si>
  <si>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</si>
  <si>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</si>
  <si>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</si>
  <si>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</si>
  <si>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E08000016</t>
  </si>
  <si>
    <t>Barnsley</t>
  </si>
  <si>
    <t>E08000017</t>
  </si>
  <si>
    <t>Doncaster</t>
  </si>
  <si>
    <t>E08000018</t>
  </si>
  <si>
    <t>Rotherham</t>
  </si>
  <si>
    <t>E08000019</t>
  </si>
  <si>
    <t>Sheffield</t>
  </si>
  <si>
    <t>E08000021</t>
  </si>
  <si>
    <t>Newcastle upon Tyne</t>
  </si>
  <si>
    <t>E08000022</t>
  </si>
  <si>
    <t>North Tyneside</t>
  </si>
  <si>
    <t>E08000023</t>
  </si>
  <si>
    <t>South Tyneside</t>
  </si>
  <si>
    <t>E08000024</t>
  </si>
  <si>
    <t>Sunderland</t>
  </si>
  <si>
    <t>E08000025</t>
  </si>
  <si>
    <t>Birmingham</t>
  </si>
  <si>
    <t>E08000026</t>
  </si>
  <si>
    <t>Coventry</t>
  </si>
  <si>
    <t>E08000027</t>
  </si>
  <si>
    <t>Dudley</t>
  </si>
  <si>
    <t>E08000028</t>
  </si>
  <si>
    <t>Sandwell</t>
  </si>
  <si>
    <t>E08000029</t>
  </si>
  <si>
    <t>Solihull</t>
  </si>
  <si>
    <t>E08000030</t>
  </si>
  <si>
    <t>Walsall</t>
  </si>
  <si>
    <t>E08000031</t>
  </si>
  <si>
    <t>Wolverhampton</t>
  </si>
  <si>
    <t>E08000032</t>
  </si>
  <si>
    <t>Bradford</t>
  </si>
  <si>
    <t>E08000033</t>
  </si>
  <si>
    <t>Calderdale</t>
  </si>
  <si>
    <t>E08000034</t>
  </si>
  <si>
    <t>Kirklees</t>
  </si>
  <si>
    <t>E08000035</t>
  </si>
  <si>
    <t>Leeds</t>
  </si>
  <si>
    <t>E08000036</t>
  </si>
  <si>
    <t>Wakefield</t>
  </si>
  <si>
    <t>E08000037</t>
  </si>
  <si>
    <t>Gateshead</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</si>
  <si>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</si>
  <si>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</si>
  <si>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</si>
  <si>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</si>
  <si>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</si>
  <si>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</si>
  <si>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</si>
  <si>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</si>
  <si>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</si>
  <si>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</si>
  <si>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</si>
  <si>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</si>
  <si>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</si>
  <si>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</si>
  <si>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</si>
  <si>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</si>
  <si>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</si>
  <si>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</si>
  <si>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</si>
  <si>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</si>
  <si>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</si>
  <si>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</si>
  <si>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</si>
  <si>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</si>
  <si>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</si>
  <si>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</si>
  <si>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</si>
  <si>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</si>
  <si>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</si>
  <si>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</si>
  <si>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</si>
  <si>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</si>
  <si>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</si>
  <si>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</si>
  <si>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</si>
  <si>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</si>
  <si>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</si>
  <si>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</si>
  <si>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</si>
  <si>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</si>
  <si>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</si>
  <si>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</si>
  <si>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</si>
  <si>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</si>
  <si>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</si>
  <si>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</si>
  <si>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</si>
  <si>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</si>
  <si>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</si>
  <si>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</si>
  <si>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</si>
  <si>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</si>
  <si>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</si>
  <si>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</si>
  <si>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</si>
  <si>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</si>
  <si>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</si>
  <si>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</si>
  <si>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</si>
  <si>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</si>
  <si>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</si>
  <si>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</si>
  <si>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</si>
  <si>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</si>
  <si>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</si>
  <si>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</si>
  <si>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PROCODE3</t>
  </si>
  <si>
    <t>Trust_code</t>
  </si>
  <si>
    <t>Trust_name</t>
  </si>
  <si>
    <t>AE_female7579</t>
  </si>
  <si>
    <t>AE_female8084</t>
  </si>
  <si>
    <t>AE_female8589</t>
  </si>
  <si>
    <t>AE_female90plus</t>
  </si>
  <si>
    <t>AE_male7579</t>
  </si>
  <si>
    <t>AE_male8084</t>
  </si>
  <si>
    <t>AE_male8589</t>
  </si>
  <si>
    <t>AE_male90plus</t>
  </si>
  <si>
    <t>AE_depriv1</t>
  </si>
  <si>
    <t>AE_depriv2</t>
  </si>
  <si>
    <t>AE_depriv3</t>
  </si>
  <si>
    <t>AE_depriv4</t>
  </si>
  <si>
    <t>AE_depriv5</t>
  </si>
  <si>
    <t>OP_female7579</t>
  </si>
  <si>
    <t>OP_female8084</t>
  </si>
  <si>
    <t>OP_female8589</t>
  </si>
  <si>
    <t>OP_female90plus</t>
  </si>
  <si>
    <t>OP_male7579</t>
  </si>
  <si>
    <t>OP_male8084</t>
  </si>
  <si>
    <t>OP_male8589</t>
  </si>
  <si>
    <t>OP_male90plus</t>
  </si>
  <si>
    <t>OP_depriv1</t>
  </si>
  <si>
    <t>OP_depriv2</t>
  </si>
  <si>
    <t>OP_depriv3</t>
  </si>
  <si>
    <t>OP_depriv4</t>
  </si>
  <si>
    <t>OP_depriv5</t>
  </si>
  <si>
    <t>NEL_female7579</t>
  </si>
  <si>
    <t>NEL_female8084</t>
  </si>
  <si>
    <t>NEL_female8589</t>
  </si>
  <si>
    <t>NEL_female90plus</t>
  </si>
  <si>
    <t>NEL_male7579</t>
  </si>
  <si>
    <t>NEL_male8084</t>
  </si>
  <si>
    <t>NEL_male8589</t>
  </si>
  <si>
    <t>NEL_male90plus</t>
  </si>
  <si>
    <t>ELE_female7579</t>
  </si>
  <si>
    <t>ELE_female8084</t>
  </si>
  <si>
    <t>ELE_female8589</t>
  </si>
  <si>
    <t>ELE_female90plus</t>
  </si>
  <si>
    <t>ELE_male7579</t>
  </si>
  <si>
    <t>ELE_male8084</t>
  </si>
  <si>
    <t>ELE_male8589</t>
  </si>
  <si>
    <t>ELE_male90plus</t>
  </si>
  <si>
    <t>PAT_female7579</t>
  </si>
  <si>
    <t>PAT_female8084</t>
  </si>
  <si>
    <t>PAT_female8589</t>
  </si>
  <si>
    <t>PAT_female90plus</t>
  </si>
  <si>
    <t>PAT_male7579</t>
  </si>
  <si>
    <t>PAT_male8084</t>
  </si>
  <si>
    <t>PAT_male8589</t>
  </si>
  <si>
    <t>PAT_male90plus</t>
  </si>
  <si>
    <t>PAT_depriv1</t>
  </si>
  <si>
    <t>PAT_depriv2</t>
  </si>
  <si>
    <t>PAT_depriv3</t>
  </si>
  <si>
    <t>PAT_depriv4</t>
  </si>
  <si>
    <t>PAT_depriv5</t>
  </si>
  <si>
    <t>BEDDAYS_female7579</t>
  </si>
  <si>
    <t>BEDDAYS_female8084</t>
  </si>
  <si>
    <t>BEDDAYS_female8589</t>
  </si>
  <si>
    <t>BEDDAYS_female90plus</t>
  </si>
  <si>
    <t>BEDDAYS_male7579</t>
  </si>
  <si>
    <t>BEDDAYS_male8084</t>
  </si>
  <si>
    <t>BEDDAYS_male8589</t>
  </si>
  <si>
    <t>BEDDAYS_male90plus</t>
  </si>
  <si>
    <t>BEDDAYS_depriv1</t>
  </si>
  <si>
    <t>BEDDAYS_depriv2</t>
  </si>
  <si>
    <t>BEDDAYS_depriv3</t>
  </si>
  <si>
    <t>BEDDAYS_depriv4</t>
  </si>
  <si>
    <t>BEDDAYS_depriv5</t>
  </si>
  <si>
    <t>AEcost_female7579</t>
  </si>
  <si>
    <t>AEcost_female8084</t>
  </si>
  <si>
    <t>AEcost_female8589</t>
  </si>
  <si>
    <t>AEcost_female90plus</t>
  </si>
  <si>
    <t>AEcost_male7579</t>
  </si>
  <si>
    <t>AEcost_male8084</t>
  </si>
  <si>
    <t>AEcost_male8589</t>
  </si>
  <si>
    <t>AEcost_male90plus</t>
  </si>
  <si>
    <t>AEcost_depriv1</t>
  </si>
  <si>
    <t>AEcost_depriv2</t>
  </si>
  <si>
    <t>AEcost_depriv3</t>
  </si>
  <si>
    <t>AEcost_depriv4</t>
  </si>
  <si>
    <t>AEcost_depriv5</t>
  </si>
  <si>
    <t>OPcost_female7579</t>
  </si>
  <si>
    <t>OPcost_female8084</t>
  </si>
  <si>
    <t>OPcost_female8589</t>
  </si>
  <si>
    <t>OPcost_female90plus</t>
  </si>
  <si>
    <t>OPcost_male7579</t>
  </si>
  <si>
    <t>OPcost_male8084</t>
  </si>
  <si>
    <t>OPcost_male8589</t>
  </si>
  <si>
    <t>OPcost_male90plus</t>
  </si>
  <si>
    <t>OPcost_depriv1</t>
  </si>
  <si>
    <t>OPcost_depriv2</t>
  </si>
  <si>
    <t>OPcost_depriv3</t>
  </si>
  <si>
    <t>OPcost_depriv4</t>
  </si>
  <si>
    <t>OPcost_depriv5</t>
  </si>
  <si>
    <t>ELEcost_female7579</t>
  </si>
  <si>
    <t>ELEcost_female8084</t>
  </si>
  <si>
    <t>ELEcost_female8589</t>
  </si>
  <si>
    <t>ELEcost_female90plus</t>
  </si>
  <si>
    <t>ELEcost_male7579</t>
  </si>
  <si>
    <t>ELEcost_male8084</t>
  </si>
  <si>
    <t>ELEcost_male8589</t>
  </si>
  <si>
    <t>ELEcost_male90plus</t>
  </si>
  <si>
    <t>ELEcost_depriv1</t>
  </si>
  <si>
    <t>ELEcost_depriv2</t>
  </si>
  <si>
    <t>ELEcost_depriv3</t>
  </si>
  <si>
    <t>ELEcost_depriv4</t>
  </si>
  <si>
    <t>ELEcost_depriv5</t>
  </si>
  <si>
    <t>NELcost_female7579</t>
  </si>
  <si>
    <t>NELcost_female8084</t>
  </si>
  <si>
    <t>NELcost_female8589</t>
  </si>
  <si>
    <t>NELcost_female90plus</t>
  </si>
  <si>
    <t>NELcost_male7579</t>
  </si>
  <si>
    <t>NELcost_male8084</t>
  </si>
  <si>
    <t>NELcost_male8589</t>
  </si>
  <si>
    <t>NELcost_male90plus</t>
  </si>
  <si>
    <t>NELcost_depriv1</t>
  </si>
  <si>
    <t>NELcost_depriv2</t>
  </si>
  <si>
    <t>NELcost_depriv3</t>
  </si>
  <si>
    <t>NELcost_depriv4</t>
  </si>
  <si>
    <t>NELcost_depriv5</t>
  </si>
  <si>
    <t>MORT_standard</t>
  </si>
  <si>
    <t>MORT_crude</t>
  </si>
  <si>
    <t>MORT_count</t>
  </si>
  <si>
    <t>READM_standard</t>
  </si>
  <si>
    <t>READM_crude</t>
  </si>
  <si>
    <t>READM_count</t>
  </si>
  <si>
    <t>RTF</t>
  </si>
  <si>
    <t>NORTHUMBRIA HEALTHCARE NHS
FOUNDATION TRUST</t>
  </si>
  <si>
    <t>RTG</t>
  </si>
  <si>
    <t>DERBY HOSPITALS NHS FOUNDATION
TRUST</t>
  </si>
  <si>
    <t>RTH</t>
  </si>
  <si>
    <t>OXFORD UNIVERSITY HOSPITALS NHS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</si>
  <si>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</si>
  <si>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</si>
  <si>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</si>
  <si>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</si>
  <si>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</si>
  <si>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</si>
  <si>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</si>
  <si>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</si>
  <si>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</si>
  <si>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</si>
  <si>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t>
  </si>
  <si>
    <t>RVR</t>
  </si>
  <si>
    <t>EPSOM AND ST HELIER UNIVERSITY
HOSPITALS NHS TRUST</t>
  </si>
  <si>
    <t>RVV</t>
  </si>
  <si>
    <t>EAST KENT HOSPITALS UNIVERSITY
NHS FOUNDATION TRUST</t>
  </si>
  <si>
    <t>RVW</t>
  </si>
  <si>
    <t>NORTH TEES AND HARTLEPOOL NHS
FOUNDATION TRUST</t>
  </si>
  <si>
    <t>RVY</t>
  </si>
  <si>
    <t>SOUTHPORT AND ORMSKIRK
HOSPITAL NHS TRUST</t>
  </si>
  <si>
    <t>RW3</t>
  </si>
  <si>
    <t>CENTRAL MANCHESTER UNIVERSITY
HOSPITALS NHS FOUNDATION TRUST</t>
  </si>
  <si>
    <t>RW6</t>
  </si>
  <si>
    <t>PENNINE ACUTE HOSPITALS NHS
TRUST</t>
  </si>
  <si>
    <t>RWA</t>
  </si>
  <si>
    <t>HULL AND EAST YORKSHIRE
HOSPITALS NHS TRUST</t>
  </si>
  <si>
    <t>RWD</t>
  </si>
  <si>
    <t>UNITED LINCOLNSHIRE HOSPITALS
NHS TRUST</t>
  </si>
  <si>
    <t>RWE</t>
  </si>
  <si>
    <t>UNIVERSITY HOSPITALS OF
LEICESTER NHS TRUST</t>
  </si>
  <si>
    <t>RWF</t>
  </si>
  <si>
    <t>MAIDSTONE AND TUNBRIDGE WELLS
NHS TRUST</t>
  </si>
  <si>
    <t>RWG</t>
  </si>
  <si>
    <t>WEST HERTFORDSHIRE HOSPITALS
NHS TRUST</t>
  </si>
  <si>
    <t>RWH</t>
  </si>
  <si>
    <t>EAST AND NORTH HERTFORDSHIRE
NHS TRUST</t>
  </si>
  <si>
    <t>R1F</t>
  </si>
  <si>
    <t>ISLE OF WIGHT NHS TRUST</t>
  </si>
  <si>
    <t>R1H</t>
  </si>
  <si>
    <t>BARTS HEALTH NHS TRUST</t>
  </si>
  <si>
    <t>RA2</t>
  </si>
  <si>
    <t>ROYAL SURREY COUNTY HOSPITAL
NHS FOUNDATION TRUST</t>
  </si>
  <si>
    <t>RA3</t>
  </si>
  <si>
    <t>WESTON AREA HEALTH NHS TRUST</t>
  </si>
  <si>
    <t>RA4</t>
  </si>
  <si>
    <t>YEOVIL DISTRICT HOSPITAL NHS
FOUNDATION TRUST</t>
  </si>
  <si>
    <t>RA7</t>
  </si>
  <si>
    <t>UNIVERSITY HOSPITALS BRISTOL NHS
FOUNDATION TRUST</t>
  </si>
  <si>
    <t>RA9</t>
  </si>
  <si>
    <t>RAE</t>
  </si>
  <si>
    <t>BRADFORD TEACHING HOSPITALS
NHS FOUNDATION TRUST</t>
  </si>
  <si>
    <t>RAJ</t>
  </si>
  <si>
    <t>SOUTHEND UNIVERSITY HOSPITAL
NHS FOUNDATION TRUST</t>
  </si>
  <si>
    <t>RAL</t>
  </si>
  <si>
    <t>ROYAL FREE LONDON NHS
FOUNDATION TRUST</t>
  </si>
  <si>
    <t>RAP</t>
  </si>
  <si>
    <t>NORTH MIDDLESEX UNIVERSITY
HOSPITAL NHS TRUST</t>
  </si>
  <si>
    <t>RAS</t>
  </si>
  <si>
    <t>THE HILLINGDON HOSPITALS NHS
FOUNDATION TRUST</t>
  </si>
  <si>
    <t>RAX</t>
  </si>
  <si>
    <t>KINGSTON HOSPITAL NHS
FOUNDATION TRUST</t>
  </si>
  <si>
    <t>RBA</t>
  </si>
  <si>
    <t>TAUNTON AND SOMERSET NHS
FOUNDATION TRUST</t>
  </si>
  <si>
    <t>RBD</t>
  </si>
  <si>
    <t>DORSET COUNTY HOSPITAL NHS
FOUNDATION TRUST</t>
  </si>
  <si>
    <t>RBK</t>
  </si>
  <si>
    <t>WALSALL HEALTHCARE NHS TRUST</t>
  </si>
  <si>
    <t>RBL</t>
  </si>
  <si>
    <t>WIRRAL UNIVERSITY TEACHING
HOSPITAL NHS FOUNDATION TRUST</t>
  </si>
  <si>
    <t>RBN</t>
  </si>
  <si>
    <t>ST HELENS AND KNOWSLEY
HOSPITALS NHS TRUST</t>
  </si>
  <si>
    <t>RBT</t>
  </si>
  <si>
    <t>MID CHESHIRE HOSPITALS NHS
FOUNDATION TRUST</t>
  </si>
  <si>
    <t>RBZ</t>
  </si>
  <si>
    <t>NORTHERN DEVON HEALTHCARE NHS
TRUST</t>
  </si>
  <si>
    <t>RC1</t>
  </si>
  <si>
    <t>BEDFORD HOSPITAL NHS TRUST</t>
  </si>
  <si>
    <t>RC9</t>
  </si>
  <si>
    <t>LUTON AND DUNSTABLE UNIVERSITY
HOSPITAL NHS FOUNDATION TRUST</t>
  </si>
  <si>
    <t>RWJ</t>
  </si>
  <si>
    <t>STOCKPORT NHS FOUNDATION
TRUST</t>
  </si>
  <si>
    <t>RWP</t>
  </si>
  <si>
    <t>WORCESTERSHIRE ACUTE
HOSPITALS NHS TRUST</t>
  </si>
  <si>
    <t>RWW</t>
  </si>
  <si>
    <t>WARRINGTON AND HALTON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</si>
  <si>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</si>
  <si>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</si>
  <si>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</si>
  <si>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</si>
  <si>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</si>
  <si>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</si>
  <si>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</si>
  <si>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</si>
  <si>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RXH</t>
  </si>
  <si>
    <t>BRIGHTON AND SUSSEX UNIVERSITY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</si>
  <si>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</si>
  <si>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</si>
  <si>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</si>
  <si>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</si>
  <si>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</si>
  <si>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</si>
  <si>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</si>
  <si>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</si>
  <si>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</si>
  <si>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</si>
  <si>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</si>
  <si>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</si>
  <si>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</si>
  <si>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SHREWSBURY AND TELFORD
HOSPITAL NHS TRUST</t>
  </si>
  <si>
    <t>RYJ</t>
  </si>
  <si>
    <t>IMPERIAL COLLEGE HEALTHCARE
NHS TRUST</t>
  </si>
  <si>
    <t>RYR</t>
  </si>
  <si>
    <t>WESTERN SUSSEX HOSPITALS NHS
FOUNDATION TRUST</t>
  </si>
  <si>
    <t>RCB</t>
  </si>
  <si>
    <t>YORK TEACHING HOSPITAL NHS
FOUNDATION TRUST</t>
  </si>
  <si>
    <t>RCD</t>
  </si>
  <si>
    <t>HARROGATE AND DISTRICT NHS
FOUNDATION TRUST</t>
  </si>
  <si>
    <t>RCF</t>
  </si>
  <si>
    <t>AIREDALE NHS FOUNDATION TRUST</t>
  </si>
  <si>
    <t>RCX</t>
  </si>
  <si>
    <t>THE QUEEN ELIZABETH HOSPITAL,
KING'S LYNN, NHS FOUNDATION
TRUST</t>
  </si>
  <si>
    <t>RD1</t>
  </si>
  <si>
    <t>ROYAL UNITED HOSPITAL BATH NHS
TRUST</t>
  </si>
  <si>
    <t>RD3</t>
  </si>
  <si>
    <t>POOLE HOSPITAL NHS FOUNDATION
TRUST</t>
  </si>
  <si>
    <t>RD8</t>
  </si>
  <si>
    <t>MILTON KEYNES HOSPITAL NHS
FOUNDATION TRUST</t>
  </si>
  <si>
    <t>RDD</t>
  </si>
  <si>
    <t>BASILDON AND THURROCK
UNIVERSITY HOSPITALS NHS
FOUNDATION TRUST</t>
  </si>
  <si>
    <t>RDE</t>
  </si>
  <si>
    <t>COLCHESTER HOSPITAL UNIVERSITY
NHS FOUNDATION TRUST</t>
  </si>
  <si>
    <t>RDU</t>
  </si>
  <si>
    <t>FRIMLEY PARK HOSPITAL NHS
FOUNDATION TRUST</t>
  </si>
  <si>
    <t>RDZ</t>
  </si>
  <si>
    <t>THE ROYAL BOURNEMOUTH AND
CHRISTCHURCH HOSPITALS NHS
FOUNDATION TRUST</t>
  </si>
  <si>
    <t>RE9</t>
  </si>
  <si>
    <t>SOUTH TYNESIDE NHS FOUNDATION
TRUST</t>
  </si>
  <si>
    <t>REF</t>
  </si>
  <si>
    <t>ROYAL CORNWALL HOSPITALS NHS
TRUST</t>
  </si>
  <si>
    <t>REM</t>
  </si>
  <si>
    <t>AINTREE UNIVERSITY HOSPITAL NHS
FOUNDATION TRUST</t>
  </si>
  <si>
    <t>RF4</t>
  </si>
  <si>
    <t>BARKING, HAVERING AND REDBRIDGE
UNIVERSITY HOSPITALS NHS TRUST</t>
  </si>
  <si>
    <t>RFF</t>
  </si>
  <si>
    <t>BARNSLEY HOSPITAL NHS
FOUNDATION TRUST</t>
  </si>
  <si>
    <t>RFR</t>
  </si>
  <si>
    <t>THE ROTHERHAM NHS FOUNDATION
TRUST</t>
  </si>
  <si>
    <t>RFS</t>
  </si>
  <si>
    <t>RFW</t>
  </si>
  <si>
    <t>WEST MIDDLESEX UNIVERSITY
HOSPITAL NHS TRUST</t>
  </si>
  <si>
    <t>RGN</t>
  </si>
  <si>
    <t>RGP</t>
  </si>
  <si>
    <t>JAMES PAGET UNIVERSITY
HOSPITALS NHS FOUNDATION TRUST</t>
  </si>
  <si>
    <t>RGQ</t>
  </si>
  <si>
    <t>IPSWICH HOSPITAL NHS TRUST</t>
  </si>
  <si>
    <t>RGR</t>
  </si>
  <si>
    <t>WEST SUFFOLK NHS FOUNDATION
TRUST</t>
  </si>
  <si>
    <t>RGT</t>
  </si>
  <si>
    <t>CAMBRIDGE UNIVERSITY HOSPITALS
NHS FOUNDATION TRUST</t>
  </si>
  <si>
    <t>RH8</t>
  </si>
  <si>
    <t>ROYAL DEVON AND EXETER NHS
FOUNDATION TRUST</t>
  </si>
  <si>
    <t>RHM</t>
  </si>
  <si>
    <t>UNIVERSITY HOSPITAL
SOUTHAMPTON NHS FOUNDATION
TRUST</t>
  </si>
  <si>
    <t>RHQ</t>
  </si>
  <si>
    <t>SHEFFIELD TEACHING HOSPITALS
NHS FOUNDATION TRUST</t>
  </si>
  <si>
    <t>RHU</t>
  </si>
  <si>
    <t>PORTSMOUTH HOSPITALS NHS TRUST</t>
  </si>
  <si>
    <t>RHW</t>
  </si>
  <si>
    <t>ROYAL BERKSHIRE NHS FOUNDATION
TRUST</t>
  </si>
  <si>
    <t>RJ1</t>
  </si>
  <si>
    <t>GUY'S AND ST THOMAS' NHS
FOUNDATION TRUST</t>
  </si>
  <si>
    <t>RJ2</t>
  </si>
  <si>
    <t>LEWISHAM AND GREENWICH NHS
TRUST</t>
  </si>
  <si>
    <t>RJ6</t>
  </si>
  <si>
    <t>CROYDON HEALTH SERVICES NHS
TRUST</t>
  </si>
  <si>
    <t>RJ7</t>
  </si>
  <si>
    <t>ST GEORGE'S HEALTHCARE NHS
TRUST</t>
  </si>
  <si>
    <t>RJC</t>
  </si>
  <si>
    <t>SOUTH WARWICKSHIRE NHS
FOUNDATION TRUST</t>
  </si>
  <si>
    <t>RJD</t>
  </si>
  <si>
    <t>MID STAFFORDSHIRE NHS
FOUNDATION TRUST</t>
  </si>
  <si>
    <t>RJE</t>
  </si>
  <si>
    <t>UNIVERSITY HOSPITAL OF NORTH
STAFFORDSHIRE NHS TRUST</t>
  </si>
  <si>
    <t>RJF</t>
  </si>
  <si>
    <t>BURTON HOSPITALS NHS
FOUNDATION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</si>
  <si>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</si>
  <si>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</si>
  <si>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</si>
  <si>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</si>
  <si>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</si>
  <si>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</si>
  <si>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</si>
  <si>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</si>
  <si>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</si>
  <si>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</si>
  <si>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</si>
  <si>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PLYMOUTH HOSPITALS NHS TRUST</t>
  </si>
  <si>
    <t>RKB</t>
  </si>
  <si>
    <t>UNIVERSITY HOSPITALS COVENTRY
AND WARWICKSHIRE NHS TRUST</t>
  </si>
  <si>
    <t>RKE</t>
  </si>
  <si>
    <t>THE WHITTINGTON HOSPITAL NHS
TRUST</t>
  </si>
  <si>
    <t>RL4</t>
  </si>
  <si>
    <t>THE ROYAL WOLVERHAMPTON NHS
TRUST</t>
  </si>
  <si>
    <t>RLN</t>
  </si>
  <si>
    <t>CITY HOSPITALS SUNDERLAND NHS
FOUNDATION TRUST</t>
  </si>
  <si>
    <t>RLQ</t>
  </si>
  <si>
    <t>WYE VALLEY NHS TRUST</t>
  </si>
  <si>
    <t>RLT</t>
  </si>
  <si>
    <t>GEORGE ELIOT HOSPITAL NHS TRUST</t>
  </si>
  <si>
    <t>RM1</t>
  </si>
  <si>
    <t>NORFOLK AND NORWICH UNIVERSITY
HOSPITALS NHS FOUNDATION TRUST</t>
  </si>
  <si>
    <t>RM2</t>
  </si>
  <si>
    <t>UNIVERSITY HOSPITAL OF SOUTH
MANCHESTER NHS FOUNDATION
TRUST</t>
  </si>
  <si>
    <t>RM3</t>
  </si>
  <si>
    <t>SALFORD ROYAL NHS FOUNDATION
TRUST</t>
  </si>
  <si>
    <t>RMC</t>
  </si>
  <si>
    <t>BOLTON NHS FOUNDATION TRUST</t>
  </si>
  <si>
    <t>RMP</t>
  </si>
  <si>
    <t>TAMESIDE HOSPITAL NHS
FOUNDATION TRUST</t>
  </si>
  <si>
    <t>RN3</t>
  </si>
  <si>
    <t>GREAT WESTERN HOSPITALS NHS
FOUNDATION TRUST</t>
  </si>
  <si>
    <t>RN5</t>
  </si>
  <si>
    <t>HAMPSHIRE HOSPITALS NHS
FOUNDATION TRUST</t>
  </si>
  <si>
    <t>RN7</t>
  </si>
  <si>
    <t>DARTFORD AND GRAVESHAM NHS
TRUST</t>
  </si>
  <si>
    <t>RNA</t>
  </si>
  <si>
    <t>THE DUDLEY GROUP NHS
FOUNDATION TRUST</t>
  </si>
  <si>
    <t>RNL</t>
  </si>
  <si>
    <t>NORTH CUMBRIA UNIVERSITY
HOSPITALS NHS TRUST</t>
  </si>
  <si>
    <t>RNQ</t>
  </si>
  <si>
    <t>KETTERING GENERAL HOSPITAL NHS
FOUNDATION TRUST</t>
  </si>
  <si>
    <t>RNS</t>
  </si>
  <si>
    <t>NORTHAMPTON GENERAL HOSPITAL
NHS TRUST</t>
  </si>
  <si>
    <t>RNZ</t>
  </si>
  <si>
    <t>SALISBURY NHS FOUNDATION TRUST</t>
  </si>
  <si>
    <t>RP5</t>
  </si>
  <si>
    <t>DONCASTER AND BASSETLAW
HOSPITALS NHS FOUNDATION TRUST</t>
  </si>
  <si>
    <t>RPA</t>
  </si>
  <si>
    <t>MEDWAY NHS FOUNDATION TRUST</t>
  </si>
  <si>
    <t>RQ6</t>
  </si>
  <si>
    <t>ROYAL LIVERPOOL AND
BROADGREEN UNIVERSITY
HOSPITALS NHS TRUST</t>
  </si>
  <si>
    <t>RQ8</t>
  </si>
  <si>
    <t>MID ESSEX HOSPITAL SERVICES NHS
TRUST</t>
  </si>
  <si>
    <t>RQM</t>
  </si>
  <si>
    <t>CHELSEA AND WESTMINSTER
HOSPITAL NHS FOUNDATION TRUST</t>
  </si>
  <si>
    <t>RQQ</t>
  </si>
  <si>
    <t>HINCHINGBROOKE HEALTH CARE NHS
TRUST</t>
  </si>
  <si>
    <t>RQW</t>
  </si>
  <si>
    <t>THE PRINCESS ALEXANDRA HOSPITAL
NHS TRUST</t>
  </si>
  <si>
    <t>RQX</t>
  </si>
  <si>
    <t>HOMERTON UNIVERSITY HOSPITAL
NHS FOUNDATION TRUST</t>
  </si>
  <si>
    <t>RR1</t>
  </si>
  <si>
    <t>HEART OF ENGLAND NHS
FOUNDATION TRUST</t>
  </si>
  <si>
    <t>RR7</t>
  </si>
  <si>
    <t>GATESHEAD HEALTH NHS
FOUNDATION TRUST</t>
  </si>
  <si>
    <t>RR8</t>
  </si>
  <si>
    <t>LEEDS TEACHING HOSPITALS NHS
TRUST</t>
  </si>
  <si>
    <t>RRF</t>
  </si>
  <si>
    <t>WRIGHTINGTON, WIGAN AND LEIGH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</si>
  <si>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</si>
  <si>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</si>
  <si>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</si>
  <si>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</si>
  <si>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</si>
  <si>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</si>
  <si>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</si>
  <si>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</si>
  <si>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NEL_lowrisk</t>
  </si>
  <si>
    <t>NEL_intermediate</t>
  </si>
  <si>
    <t>NEL_highrisk</t>
  </si>
  <si>
    <t>ELE_lowrisk</t>
  </si>
  <si>
    <t>ELE_intermediate</t>
  </si>
  <si>
    <t>ELE_highrisk</t>
  </si>
  <si>
    <t>BEDDAYS_lowrisk</t>
  </si>
  <si>
    <t>BEDDAYS_intermediate</t>
  </si>
  <si>
    <t>BEDDAYS_highrisk</t>
  </si>
  <si>
    <t>PAT_lowrisk</t>
  </si>
  <si>
    <t>PAT_intermediate</t>
  </si>
  <si>
    <t>PAT_highrisk</t>
  </si>
  <si>
    <t>Anxiety_count</t>
  </si>
  <si>
    <t>Dependence_count</t>
  </si>
  <si>
    <t>Falls_count</t>
  </si>
  <si>
    <t>Incontinence_count</t>
  </si>
  <si>
    <t>Mobilityproblems_count</t>
  </si>
  <si>
    <t>Pressureulcers_count</t>
  </si>
  <si>
    <t>Senility_count</t>
  </si>
  <si>
    <t>Dementia_count</t>
  </si>
  <si>
    <t>Delirium_count</t>
  </si>
  <si>
    <t>ROYAL SURREY COUNTY HOSPITAL NHS FOUNDATION
TRUST</t>
  </si>
  <si>
    <t>YEOVIL DISTRICT HOSPITAL NHS FOUNDATION TRUST</t>
  </si>
  <si>
    <t>UNIVERSITY HOSPITALS BRISTOL NHS FOUNDATION
TRUST</t>
  </si>
  <si>
    <t>BRADFORD TEACHING HOSPITALS NHS FOUNDATION
TRUST</t>
  </si>
  <si>
    <t>SOUTHEND UNIVERSITY HOSPITAL NHS FOUNDATION
TRUST</t>
  </si>
  <si>
    <t>ROYAL FREE LONDON NHS FOUNDATION TRUST</t>
  </si>
  <si>
    <t>RAN</t>
  </si>
  <si>
    <t>ROYAL NATIONAL ORTHOPAEDIC HOSPITAL NHS TRUST</t>
  </si>
  <si>
    <t>NORTH MIDDLESEX UNIVERSITY HOSPITAL NHS TRUST</t>
  </si>
  <si>
    <t>THE HILLINGDON HOSPITALS NHS FOUNDATION TRUST</t>
  </si>
  <si>
    <t>KINGSTON HOSPITAL NHS FOUNDATION TRUST</t>
  </si>
  <si>
    <t>TAUNTON AND SOMERSET NHS FOUNDATION TRUST</t>
  </si>
  <si>
    <t>DORSET COUNTY HOSPITAL NHS FOUNDATION TRUST</t>
  </si>
  <si>
    <t>WIRRAL UNIVERSITY TEACHING HOSPITAL NHS
FOUNDATION TRUST</t>
  </si>
  <si>
    <t>ST HELENS AND KNOWSLEY HOSPITALS NHS TRUST</t>
  </si>
  <si>
    <t>RBQ</t>
  </si>
  <si>
    <t>LIVERPOOL HEART AND CHEST HOSPITAL NHS
FOUNDATION TRUST</t>
  </si>
  <si>
    <t>MID CHESHIRE HOSPITALS NHS FOUNDATION TRUST</t>
  </si>
  <si>
    <t>RBV</t>
  </si>
  <si>
    <t>THE CHRISTIE NHS FOUNDATION TRUST</t>
  </si>
  <si>
    <t>NORTHERN DEVON HEALTHCARE NHS TRUST</t>
  </si>
  <si>
    <t>LUTON AND DUNSTABLE UNIVERSITY HOSPITAL NHS
FOUNDATION TRUST</t>
  </si>
  <si>
    <t>YORK TEACHING HOSPITAL NHS FOUNDATION TRUST</t>
  </si>
  <si>
    <t>HARROGATE AND DISTRICT NHS FOUNDATION TRUST</t>
  </si>
  <si>
    <t>THE QUEEN ELIZABETH HOSPITAL, KING'S LYNN, NHS
FOUNDATION TRUST</t>
  </si>
  <si>
    <t>ROYAL UNITED HOSPITAL BATH NHS TRUST</t>
  </si>
  <si>
    <t>POOLE HOSPITAL NHS FOUNDATION TRUST</t>
  </si>
  <si>
    <t>MILTON KEYNES HOSPITAL NHS FOUNDATION TRUST</t>
  </si>
  <si>
    <t>BASILDON AND THURROCK UNIVERSITY HOSPITALS
NHS FOUNDATION TRUST</t>
  </si>
  <si>
    <t>COLCHESTER HOSPITAL UNIVERSITY NHS
FOUNDATION TRUST</t>
  </si>
  <si>
    <t>FRIMLEY PARK HOSPITAL NHS FOUNDATION TRUST</t>
  </si>
  <si>
    <t>THE ROYAL BOURNEMOUTH AND CHRISTCHURCH
HOSPITALS NHS FOUNDATION TRUST</t>
  </si>
  <si>
    <t>SOUTH TYNESIDE NHS FOUNDATION TRUST</t>
  </si>
  <si>
    <t>ROYAL CORNWALL HOSPITALS NHS TRUST</t>
  </si>
  <si>
    <t>AINTREE UNIVERSITY HOSPITAL NHS FOUNDATION
TRUST</t>
  </si>
  <si>
    <t>REN</t>
  </si>
  <si>
    <t>REP</t>
  </si>
  <si>
    <t>RET</t>
  </si>
  <si>
    <t>THE WALTON CENTRE NHS FOUNDATION TRUST</t>
  </si>
  <si>
    <t>BARKING, HAVERING AND REDBRIDGE UNIVERSITY
HOSPITALS NHS TRUST</t>
  </si>
  <si>
    <t>BARNSLEY HOSPITAL NHS FOUNDATION TRUST</t>
  </si>
  <si>
    <t>THE ROTHERHAM NHS FOUNDATION TRUST</t>
  </si>
  <si>
    <t>CHESTERFIELD ROYAL HOSPITAL NHS FOUNDATION
TRUST</t>
  </si>
  <si>
    <t>WEST MIDDLESEX UNIVERSITY HOSPITAL NHS TRUST</t>
  </si>
  <si>
    <t>RGM</t>
  </si>
  <si>
    <t>PAPWORTH HOSPITAL NHS FOUNDATION TRUST</t>
  </si>
  <si>
    <t>JAMES PAGET UNIVERSITY HOSPITALS NHS
FOUNDATION TRUST</t>
  </si>
  <si>
    <t>WEST SUFFOLK NHS FOUNDATION TRUST</t>
  </si>
  <si>
    <t>CAMBRIDGE UNIVERSITY HOSPITALS NHS FOUNDATION
TRUST</t>
  </si>
  <si>
    <t>ROYAL DEVON AND EXETER NHS FOUNDATION TRUST</t>
  </si>
  <si>
    <t>UNIVERSITY HOSPITAL SOUTHAMPTON NHS
FOUNDATION TRUST</t>
  </si>
  <si>
    <t>SHEFFIELD TEACHING HOSPITALS NHS FOUNDATION
TRUST</t>
  </si>
  <si>
    <t>ROYAL BERKSHIRE NHS FOUNDATION TRUST</t>
  </si>
  <si>
    <t>GUY'S AND ST THOMAS' NHS FOUNDATION TRUST</t>
  </si>
  <si>
    <t>LEWISHAM AND GREENWICH NHS TRUST</t>
  </si>
  <si>
    <t>CROYDON HEALTH SERVICES NHS TRUST</t>
  </si>
  <si>
    <t>ST GEORGE'S HEALTHCARE NHS TRUST</t>
  </si>
  <si>
    <t>SOUTH WARWICKSHIRE NHS FOUNDATION TRUST</t>
  </si>
  <si>
    <t>MID STAFFORDSHIRE NHS FOUNDATION TRUST</t>
  </si>
  <si>
    <t>UNIVERSITY HOSPITAL OF NORTH STAFFORDSHIRE
NHS TRUST</t>
  </si>
  <si>
    <t>BURTON HOSPITALS NHS FOUNDATION TRUST</t>
  </si>
  <si>
    <t>NORTHERN LINCOLNSHIRE AND GOOLE NHS
FOUNDATION TRUST</t>
  </si>
  <si>
    <t>COUNTESS OF CHESTER HOSPITAL NHS FOUNDATION
TRUST</t>
  </si>
  <si>
    <t>KING'S COLLEGE HOSPITAL NHS FOUNDATION TRUST</t>
  </si>
  <si>
    <t>SHERWOOD FOREST HOSPITALS NHS FOUNDATION
TRUST</t>
  </si>
  <si>
    <t>UNIVERSITY HOSPITALS COVENTRY AND
WARWICKSHIRE NHS TRUST</t>
  </si>
  <si>
    <t>THE WHITTINGTON HOSPITAL NHS TRUST</t>
  </si>
  <si>
    <t>RL1</t>
  </si>
  <si>
    <t>THE ROBERT JONES AND AGNES HUNT ORTHOPAEDIC
HOSPITAL NHS FOUNDATION TRUST</t>
  </si>
  <si>
    <t>THE ROYAL WOLVERHAMPTON NHS TRUST</t>
  </si>
  <si>
    <t>CITY HOSPITALS SUNDERLAND NHS FOUNDATION
TRUST</t>
  </si>
  <si>
    <t>RLU</t>
  </si>
  <si>
    <t>NORFOLK AND NORWICH UNIVERSITY HOSPITALS NHS
FOUNDATION TRUST</t>
  </si>
  <si>
    <t>UNIVERSITY HOSPITAL OF SOUTH MANCHESTER NHS
FOUNDATION TRUST</t>
  </si>
  <si>
    <t>SALFORD ROYAL NHS FOUNDATION TRUST</t>
  </si>
  <si>
    <t>TAMESIDE HOSPITAL NHS FOUNDATION TRUST</t>
  </si>
  <si>
    <t>GREAT WESTERN HOSPITALS NHS FOUNDATION TRUST</t>
  </si>
  <si>
    <t>HAMPSHIRE HOSPITALS NHS FOUNDATION TRUST</t>
  </si>
  <si>
    <t>DARTFORD AND GRAVESHAM NHS TRUST</t>
  </si>
  <si>
    <t>THE DUDLEY GROUP NHS FOUNDATION TRUST</t>
  </si>
  <si>
    <t>NORTH CUMBRIA UNIVERSITY HOSPITALS NHS TRUST</t>
  </si>
  <si>
    <t>KETTERING GENERAL HOSPITAL NHS FOUNDATION
TRUST</t>
  </si>
  <si>
    <t>NORTHAMPTON GENERAL HOSPITAL NHS TRUST</t>
  </si>
  <si>
    <t>DONCASTER AND BASSETLAW HOSPITALS NHS
FOUNDATION TRUST</t>
  </si>
  <si>
    <t>RP6</t>
  </si>
  <si>
    <t>MOORFIELDS EYE HOSPITAL NHS FOUNDATION TRUST</t>
  </si>
  <si>
    <t>RPC</t>
  </si>
  <si>
    <t>QUEEN VICTORIA HOSPITAL NHS FOUNDATION TRUST</t>
  </si>
  <si>
    <t>RPY</t>
  </si>
  <si>
    <t>THE ROYAL MARSDEN NHS FOUNDATION TRUST</t>
  </si>
  <si>
    <t>ROYAL LIVERPOOL AND BROADGREEN UNIVERSITY
HOSPITALS NHS TRUST</t>
  </si>
  <si>
    <t>MID ESSEX HOSPITAL SERVICES NHS TRUST</t>
  </si>
  <si>
    <t>CHELSEA AND WESTMINSTER HOSPITAL NHS
FOUNDATION TRUST</t>
  </si>
  <si>
    <t>HINCHINGBROOKE HEALTH CARE NHS TRUST</t>
  </si>
  <si>
    <t>THE PRINCESS ALEXANDRA HOSPITAL NHS TRUST</t>
  </si>
  <si>
    <t>HOMERTON UNIVERSITY HOSPITAL NHS FOUNDATION
TRUST</t>
  </si>
  <si>
    <t>HEART OF ENGLAND NHS FOUNDATION TRUST</t>
  </si>
  <si>
    <t>GATESHEAD HEALTH NHS FOUNDATION TRUST</t>
  </si>
  <si>
    <t>LEEDS TEACHING HOSPITALS NHS TRUST</t>
  </si>
  <si>
    <t>WRIGHTINGTON, WIGAN AND LEIGH NHS FOUNDATION
TRUST</t>
  </si>
  <si>
    <t>RRJ</t>
  </si>
  <si>
    <t>THE ROYAL ORTHOPAEDIC HOSPITAL NHS
FOUNDATION TRUST</t>
  </si>
  <si>
    <t>UNIVERSITY HOSPITALS BIRMINGHAM NHS
FOUNDATION TRUST</t>
  </si>
  <si>
    <t>UNIVERSITY COLLEGE LONDON HOSPITALS NHS
FOUNDATION TRUST</t>
  </si>
  <si>
    <t>RT3</t>
  </si>
  <si>
    <t>ROYAL BROMPTON &amp; HAREFIELD NHS FOUNDATION
TRUST</t>
  </si>
  <si>
    <t>THE NEWCASTLE UPON TYNE HOSPITALS NHS
FOUNDATION TRUST</t>
  </si>
  <si>
    <t>GLOUCESTERSHIRE HOSPITALS NHS FOUNDATION
TRUST</t>
  </si>
  <si>
    <t>NORTHUMBRIA HEALTHCARE NHS FOUNDATION TRUST</t>
  </si>
  <si>
    <t>DERBY HOSPITALS NHS FOUNDATION TRUST</t>
  </si>
  <si>
    <t>OXFORD UNIVERSITY HOSPITALS NHS TRUST</t>
  </si>
  <si>
    <t>ASHFORD AND ST PETER'S HOSPITALS NHS
FOUNDATION TRUST</t>
  </si>
  <si>
    <t>SURREY AND SUSSEX HEALTHCARE NHS TRUST</t>
  </si>
  <si>
    <t>SOUTH TEES HOSPITALS NHS FOUNDATION TRUST</t>
  </si>
  <si>
    <t>UNIVERSITY HOSPITALS OF MORECAMBE BAY NHS
FOUNDATION TRUST</t>
  </si>
  <si>
    <t>EPSOM AND ST HELIER UNIVERSITY HOSPITALS NHS
TRUST</t>
  </si>
  <si>
    <t>EAST KENT HOSPITALS UNIVERSITY NHS FOUNDATION
TRUST</t>
  </si>
  <si>
    <t>NORTH TEES AND HARTLEPOOL NHS FOUNDATION
TRUST</t>
  </si>
  <si>
    <t>SOUTHPORT AND ORMSKIRK HOSPITAL NHS TRUST</t>
  </si>
  <si>
    <t>CENTRAL MANCHESTER UNIVERSITY HOSPITALS NHS
FOUNDATION TRUST</t>
  </si>
  <si>
    <t>PENNINE ACUTE HOSPITALS NHS TRUST</t>
  </si>
  <si>
    <t>HULL AND EAST YORKSHIRE HOSPITALS NHS TRUST</t>
  </si>
  <si>
    <t>UNITED LINCOLNSHIRE HOSPITALS NHS TRUST</t>
  </si>
  <si>
    <t>UNIVERSITY HOSPITALS OF LEICESTER NHS TRUST</t>
  </si>
  <si>
    <t>MAIDSTONE AND TUNBRIDGE WELLS NHS TRUST</t>
  </si>
  <si>
    <t>WEST HERTFORDSHIRE HOSPITALS NHS TRUST</t>
  </si>
  <si>
    <t>EAST AND NORTH HERTFORDSHIRE NHS TRUST</t>
  </si>
  <si>
    <t>STOCKPORT NHS FOUNDATION TRUST</t>
  </si>
  <si>
    <t>WORCESTERSHIRE ACUTE HOSPITALS NHS TRUST</t>
  </si>
  <si>
    <t>WARRINGTON AND HALTON HOSPITALS NHS
FOUNDATION TRUST</t>
  </si>
  <si>
    <t>CALDERDALE AND HUDDERSFIELD NHS FOUNDATION
TRUST</t>
  </si>
  <si>
    <t>NOTTINGHAM UNIVERSITY HOSPITALS NHS TRUST</t>
  </si>
  <si>
    <t>EAST SUSSEX HEALTHCARE NHS TRUST</t>
  </si>
  <si>
    <t>MID YORKSHIRE HOSPITALS NHS TRUST</t>
  </si>
  <si>
    <t>BRIGHTON AND SUSSEX UNIVERSITY HOSPITALS NHS
TRUST</t>
  </si>
  <si>
    <t>SANDWELL AND WEST BIRMINGHAM HOSPITALS NHS
TRUST</t>
  </si>
  <si>
    <t>BLACKPOOL TEACHING HOSPITALS NHS FOUNDATION
TRUST</t>
  </si>
  <si>
    <t>LANCASHIRE TEACHING HOSPITALS NHS FOUNDATION
TRUST</t>
  </si>
  <si>
    <t>COUNTY DURHAM AND DARLINGTON NHS FOUNDATION
TRUST</t>
  </si>
  <si>
    <t>BUCKINGHAMSHIRE HEALTHCARE NHS TRUST</t>
  </si>
  <si>
    <t>EAST LANCASHIRE HOSPITALS NHS TRUST</t>
  </si>
  <si>
    <t>SHREWSBURY AND TELFORD HOSPITAL NHS TRUST</t>
  </si>
  <si>
    <t>IMPERIAL COLLEGE HEALTHCARE NHS TRUST</t>
  </si>
  <si>
    <t>WESTERN SUSSEX HOSPITALS NHS FOUNDATION
TRUST</t>
  </si>
  <si>
    <t>Indicator Reference</t>
  </si>
  <si>
    <t>LA Selected</t>
  </si>
  <si>
    <t>Female</t>
  </si>
  <si>
    <t>Male</t>
  </si>
  <si>
    <t>Male Provisional</t>
  </si>
  <si>
    <t>75-79</t>
  </si>
  <si>
    <t>80-84</t>
  </si>
  <si>
    <t>85-89</t>
  </si>
  <si>
    <t>90+</t>
  </si>
  <si>
    <t>Total</t>
  </si>
  <si>
    <t>Secondary axis</t>
  </si>
  <si>
    <t>Primary axis</t>
  </si>
  <si>
    <t>Axis</t>
  </si>
  <si>
    <t>LA</t>
  </si>
  <si>
    <t>Female England</t>
  </si>
  <si>
    <t>Male England</t>
  </si>
  <si>
    <t>Male England Provisional</t>
  </si>
  <si>
    <t>England</t>
  </si>
  <si>
    <t>Main LA Indicator Data</t>
  </si>
  <si>
    <t>Crude</t>
  </si>
  <si>
    <t>Standardised</t>
  </si>
  <si>
    <t>Ref</t>
  </si>
  <si>
    <t>Legend Label</t>
  </si>
  <si>
    <t>The origins of this CGA needs assessment tool, what it is, who's it for and how to access the data for particular areas/organisations</t>
  </si>
  <si>
    <t>Indicator metadata</t>
  </si>
  <si>
    <r>
      <t>Description of the information that can be accessed in this tool</t>
    </r>
    <r>
      <rPr>
        <vertAlign val="superscript"/>
        <sz val="12"/>
        <color theme="1"/>
        <rFont val="Calibri"/>
        <family val="2"/>
        <scheme val="minor"/>
      </rPr>
      <t>1</t>
    </r>
  </si>
  <si>
    <t>Data and methods</t>
  </si>
  <si>
    <t>Local Authority indicators</t>
  </si>
  <si>
    <t>Data presented</t>
  </si>
  <si>
    <t>Local Authority population of people aged 75 years and over by age and sex</t>
  </si>
  <si>
    <t>Local Authority population of people aged 75 years and over by deprivation</t>
  </si>
  <si>
    <t>CGA3</t>
  </si>
  <si>
    <t xml:space="preserve">A&amp;E attendances by people aged 75 years and over from the Local Authority population </t>
  </si>
  <si>
    <t>CGA4</t>
  </si>
  <si>
    <t xml:space="preserve">Outpatient attendances by people aged 75 years and over from the Local Authority population </t>
  </si>
  <si>
    <t>CGA5</t>
  </si>
  <si>
    <t xml:space="preserve">Emergency admissions for people aged 75 years and over from the Local Authority population </t>
  </si>
  <si>
    <t>CGA6</t>
  </si>
  <si>
    <t xml:space="preserve">Planned admissions for people aged 75 years and over from the Local Authority population </t>
  </si>
  <si>
    <t>CGA7</t>
  </si>
  <si>
    <t xml:space="preserve">In-hospital bed usage by people aged 75 years and over from the Local Authority population </t>
  </si>
  <si>
    <t>Hospital financial costs</t>
  </si>
  <si>
    <t>CGA8</t>
  </si>
  <si>
    <t xml:space="preserve">Hospital financial costs of A&amp;E attendances by people aged 75 years and over from the Local Authority population </t>
  </si>
  <si>
    <t>CGA9</t>
  </si>
  <si>
    <t xml:space="preserve">Hospital financial costs of outpatient attendances by people aged 75 years and over from the Local Authority population </t>
  </si>
  <si>
    <t>CGA10</t>
  </si>
  <si>
    <t xml:space="preserve">Hospital financial costs of emergency admissions for people aged 75 years and over from the Local Authority population </t>
  </si>
  <si>
    <t>CGA11</t>
  </si>
  <si>
    <t xml:space="preserve">Hospital financial costs of planned admissions for people aged 75 years and over from the Local Authority population </t>
  </si>
  <si>
    <t>Frailty within hospital</t>
  </si>
  <si>
    <t>CGA12</t>
  </si>
  <si>
    <t xml:space="preserve">Frailty levels of 75 year olds and over in the Local Authority population who are in-patients </t>
  </si>
  <si>
    <t>CGA13</t>
  </si>
  <si>
    <t xml:space="preserve">Frailty levels of 75 year olds and over in the Local Authority population who were admitted in an emergency </t>
  </si>
  <si>
    <t>CGA14</t>
  </si>
  <si>
    <t xml:space="preserve">Frailty levels of 75 year olds and over in the Local Authority population who were admitted in a planned way </t>
  </si>
  <si>
    <t>CGA15</t>
  </si>
  <si>
    <t>In-hospital bed usage by people aged 75 years and over from the Local Authority population by frailty levels</t>
  </si>
  <si>
    <t>NHS Acute trust indicators</t>
  </si>
  <si>
    <t>CGA16</t>
  </si>
  <si>
    <t>A&amp;E attendances at the Trust by patients aged 75 years and over by age and sex</t>
  </si>
  <si>
    <t>CGA17</t>
  </si>
  <si>
    <t>A&amp;E attendances at the Trust by patients aged 75 years and over by deprivation</t>
  </si>
  <si>
    <t>CGA18</t>
  </si>
  <si>
    <t>Outpatient attendances at the Trust by patients aged 75 years and over by age and sex</t>
  </si>
  <si>
    <t>CGA19</t>
  </si>
  <si>
    <t>Outpatient attendances at the Trust by patients aged 75 years and over by deprivation</t>
  </si>
  <si>
    <t>CGA20</t>
  </si>
  <si>
    <t>Inpatients at the Trust aged 75 years and over by age and sex</t>
  </si>
  <si>
    <t>CGA21</t>
  </si>
  <si>
    <t>Inpatients at the Trust aged 75 years and over by deprivation</t>
  </si>
  <si>
    <t>CGA22</t>
  </si>
  <si>
    <t>Admissions at the Trust for people aged 75 years and over by age, sex and admission type (planned and emergency)</t>
  </si>
  <si>
    <t>CGA23</t>
  </si>
  <si>
    <t>CGA24</t>
  </si>
  <si>
    <t>In-hospital bed usage at the Trust by people aged 75 years and over by age and sex</t>
  </si>
  <si>
    <t>CGA25</t>
  </si>
  <si>
    <t>In-hospital bed usage at the Trust by people aged 75 years and over by deprivation</t>
  </si>
  <si>
    <t>CGA26</t>
  </si>
  <si>
    <t>Financial costs of A&amp;E attendances at the Trust by people aged 75 years and over by age and sex</t>
  </si>
  <si>
    <t>CGA27</t>
  </si>
  <si>
    <t>Financial costs of A&amp;E attendances at the Trust by people aged 75 years and over by deprivation</t>
  </si>
  <si>
    <t>CGA28</t>
  </si>
  <si>
    <t>Financial costs of outpatient attendances at the Trust by people aged 75 years and over by age and sex</t>
  </si>
  <si>
    <t>CGA29</t>
  </si>
  <si>
    <t>Financial costs of outpatient attendances at the Trust by people aged 75 years and over by deprivation</t>
  </si>
  <si>
    <t>CGA30</t>
  </si>
  <si>
    <t>Financial costs of emergency admissions to the Trust for people aged 75 years and over by age and sex</t>
  </si>
  <si>
    <t>CGA31</t>
  </si>
  <si>
    <t>Financial costs of emergency admissions to the Trust for people aged 75 years and over by deprivation</t>
  </si>
  <si>
    <t>CGA32</t>
  </si>
  <si>
    <t>Financial costs of planned admissions to the Trust for people aged 75 years and over by age and sex</t>
  </si>
  <si>
    <t>CGA33</t>
  </si>
  <si>
    <t>Financial costs of planned admissions to the Trust by people aged 75 years and over by deprivation</t>
  </si>
  <si>
    <t>CGA34</t>
  </si>
  <si>
    <t>Frailty levels of in-patients at the Trust who are aged 75 years and over</t>
  </si>
  <si>
    <t>CGA35</t>
  </si>
  <si>
    <t>Frailty syndromes in admissions at the Trust for patients aged 75 years and over</t>
  </si>
  <si>
    <t>CGA36</t>
  </si>
  <si>
    <t xml:space="preserve">Frailty levels of 75 year olds and over who were admitted to the Trust in an emergency </t>
  </si>
  <si>
    <t>CGA37</t>
  </si>
  <si>
    <t>Frailty levels of 75 year olds and over who were admitted to the Trust in a planned way</t>
  </si>
  <si>
    <t>CGA38</t>
  </si>
  <si>
    <t>In-hospital bed usage within the Trust by people aged 75 years and over by frailty levels</t>
  </si>
  <si>
    <t>Patient outcomes</t>
  </si>
  <si>
    <t>CGA39</t>
  </si>
  <si>
    <t xml:space="preserve">Mortality in patients aged 75 years and over following an emergency admission to the Trust </t>
  </si>
  <si>
    <t>CGA40</t>
  </si>
  <si>
    <t>Emergency readmissions for patients at the Trust aged 75 years and over</t>
  </si>
  <si>
    <t>CGA 2</t>
  </si>
  <si>
    <t>Type 1 A&amp;E attendances</t>
  </si>
  <si>
    <t>Outpatient attendances</t>
  </si>
  <si>
    <t>Emergency (non-elective) admissions</t>
  </si>
  <si>
    <t>Planned (elective) admissions</t>
  </si>
  <si>
    <t>In-hospital bed usage (bed days)</t>
  </si>
  <si>
    <t>Activity per 1,000 resident population aged 75 years and over</t>
  </si>
  <si>
    <t>Financial cost per 1,000 resident population aged 75 years and over</t>
  </si>
  <si>
    <t>Intermediate risk of frailty</t>
  </si>
  <si>
    <t>High risk of frailty</t>
  </si>
  <si>
    <t>Low risk of frailty</t>
  </si>
  <si>
    <t>LA dashboard</t>
  </si>
  <si>
    <r>
      <rPr>
        <vertAlign val="superscript"/>
        <sz val="11"/>
        <color theme="1"/>
        <rFont val="Calibri"/>
        <family val="2"/>
        <scheme val="minor"/>
      </rPr>
      <t>1</t>
    </r>
    <r>
      <rPr>
        <sz val="11"/>
        <color theme="1"/>
        <rFont val="Calibri"/>
        <family val="2"/>
        <scheme val="minor"/>
      </rPr>
      <t xml:space="preserve"> Please note that these pages are set up so that they can be printed in landscape on A3 if you wish to have a hard copy.</t>
    </r>
  </si>
  <si>
    <t>NHS Acute Trust dashboard</t>
  </si>
  <si>
    <r>
      <t>Interactive dashboard at Local Authority level presenting indicators populated with data</t>
    </r>
    <r>
      <rPr>
        <vertAlign val="superscript"/>
        <sz val="12"/>
        <color theme="1"/>
        <rFont val="Calibri"/>
        <family val="2"/>
        <scheme val="minor"/>
      </rPr>
      <t>1</t>
    </r>
  </si>
  <si>
    <r>
      <t>Interactive dashboard at NHS Acute Trust level presenting indicators populated with data</t>
    </r>
    <r>
      <rPr>
        <vertAlign val="superscript"/>
        <sz val="12"/>
        <color theme="1"/>
        <rFont val="Calibri"/>
        <family val="2"/>
        <scheme val="minor"/>
      </rPr>
      <t>1</t>
    </r>
  </si>
  <si>
    <r>
      <rPr>
        <b/>
        <sz val="12"/>
        <color theme="1"/>
        <rFont val="Calibri"/>
        <family val="2"/>
        <scheme val="minor"/>
      </rPr>
      <t>About us</t>
    </r>
    <r>
      <rPr>
        <sz val="11"/>
        <color theme="1"/>
        <rFont val="Calibri"/>
        <family val="2"/>
        <scheme val="minor"/>
      </rPr>
      <t xml:space="preserve">
The Nuffield Trust is an independent health charity. We aim to improve the quality of health care in the UK by providing evidence-based research and policy analysis and informing and generating debate. For more information please visit our website:</t>
    </r>
  </si>
  <si>
    <t>Indirectly standardised activity per 1,000  resident population aged 75 years and over</t>
  </si>
  <si>
    <t>Indirectly standardised financial cost per 1,000 resident population aged 75 years and over</t>
  </si>
  <si>
    <t>Local Authority</t>
  </si>
  <si>
    <t>CGA needs assessment for Local Authorities</t>
  </si>
  <si>
    <t>Number of supressed data per field</t>
  </si>
  <si>
    <t>Attendances</t>
  </si>
  <si>
    <t>per 1,000 (std by age, sex, IMD)</t>
  </si>
  <si>
    <t>per 1,000 emerg admissions</t>
  </si>
  <si>
    <t xml:space="preserve">patients </t>
  </si>
  <si>
    <t>Cost</t>
  </si>
  <si>
    <t>Bed days</t>
  </si>
  <si>
    <t>Number of patients</t>
  </si>
  <si>
    <t>admissions</t>
  </si>
  <si>
    <t>R0A</t>
  </si>
  <si>
    <t>R1A</t>
  </si>
  <si>
    <t>R1C</t>
  </si>
  <si>
    <t>R1D</t>
  </si>
  <si>
    <t>R1E</t>
  </si>
  <si>
    <t>R1J</t>
  </si>
  <si>
    <t>R1K</t>
  </si>
  <si>
    <t>R1L</t>
  </si>
  <si>
    <t>RAT</t>
  </si>
  <si>
    <t>RBS</t>
  </si>
  <si>
    <t>RCU</t>
  </si>
  <si>
    <t>RDR</t>
  </si>
  <si>
    <t>RDY</t>
  </si>
  <si>
    <t>RGD</t>
  </si>
  <si>
    <t>RH5</t>
  </si>
  <si>
    <t>RHA</t>
  </si>
  <si>
    <t>RJ8</t>
  </si>
  <si>
    <t>RJX</t>
  </si>
  <si>
    <t>RKL</t>
  </si>
  <si>
    <t>RLY</t>
  </si>
  <si>
    <t>RMY</t>
  </si>
  <si>
    <t>RNK</t>
  </si>
  <si>
    <t>RNN</t>
  </si>
  <si>
    <t>RNU</t>
  </si>
  <si>
    <t>RP1</t>
  </si>
  <si>
    <t>RP4</t>
  </si>
  <si>
    <t>RP7</t>
  </si>
  <si>
    <t>RPG</t>
  </si>
  <si>
    <t>RQ3</t>
  </si>
  <si>
    <t>RQF</t>
  </si>
  <si>
    <t>RQY</t>
  </si>
  <si>
    <t>RRD</t>
  </si>
  <si>
    <t>RRE</t>
  </si>
  <si>
    <t>RRP</t>
  </si>
  <si>
    <t>RRU</t>
  </si>
  <si>
    <t>RT1</t>
  </si>
  <si>
    <t>RT2</t>
  </si>
  <si>
    <t>RT4</t>
  </si>
  <si>
    <t>RT5</t>
  </si>
  <si>
    <t>RTQ</t>
  </si>
  <si>
    <t>RTV</t>
  </si>
  <si>
    <t>RV3</t>
  </si>
  <si>
    <t>RV5</t>
  </si>
  <si>
    <t>RV9</t>
  </si>
  <si>
    <t>RVN</t>
  </si>
  <si>
    <t>RW1</t>
  </si>
  <si>
    <t>RW4</t>
  </si>
  <si>
    <t>RW5</t>
  </si>
  <si>
    <t>RWK</t>
  </si>
  <si>
    <t>RWN</t>
  </si>
  <si>
    <t>RWR</t>
  </si>
  <si>
    <t>RWV</t>
  </si>
  <si>
    <t>RWX</t>
  </si>
  <si>
    <t>RX2</t>
  </si>
  <si>
    <t>RX3</t>
  </si>
  <si>
    <t>RX4</t>
  </si>
  <si>
    <t>RX6</t>
  </si>
  <si>
    <t>RX7</t>
  </si>
  <si>
    <t>RX8</t>
  </si>
  <si>
    <t>RX9</t>
  </si>
  <si>
    <t>RXA</t>
  </si>
  <si>
    <t>RXE</t>
  </si>
  <si>
    <t>RXG</t>
  </si>
  <si>
    <t>RXM</t>
  </si>
  <si>
    <t>RXT</t>
  </si>
  <si>
    <t>RXV</t>
  </si>
  <si>
    <t>RXX</t>
  </si>
  <si>
    <t>RXY</t>
  </si>
  <si>
    <t>RY1</t>
  </si>
  <si>
    <t>RY2</t>
  </si>
  <si>
    <t>RY3</t>
  </si>
  <si>
    <t>RY4</t>
  </si>
  <si>
    <t>RY5</t>
  </si>
  <si>
    <t>RY6</t>
  </si>
  <si>
    <t>RY7</t>
  </si>
  <si>
    <t>RY8</t>
  </si>
  <si>
    <t>RY9</t>
  </si>
  <si>
    <t>RYA</t>
  </si>
  <si>
    <t>RYC</t>
  </si>
  <si>
    <t>RYD</t>
  </si>
  <si>
    <t>RYE</t>
  </si>
  <si>
    <t>RYF</t>
  </si>
  <si>
    <t>RYG</t>
  </si>
  <si>
    <t>RYK</t>
  </si>
  <si>
    <t>RYT</t>
  </si>
  <si>
    <t>RYV</t>
  </si>
  <si>
    <t>RYW</t>
  </si>
  <si>
    <t>RYX</t>
  </si>
  <si>
    <t>RYY</t>
  </si>
  <si>
    <t>Manchester University NHS Foundation Trust</t>
  </si>
  <si>
    <t>Worcestershire Health and Care NHS Trust</t>
  </si>
  <si>
    <t>Solent NHS Trust</t>
  </si>
  <si>
    <t>Shropshire Community Health NHS Trust</t>
  </si>
  <si>
    <t>Staffordshire and Stoke On Trent Partnership NHS Trust</t>
  </si>
  <si>
    <t>Isle of Wight NHS Trust</t>
  </si>
  <si>
    <t>Barts Health NHS Trust</t>
  </si>
  <si>
    <t>Gloucestershire Care Services NHS Trust</t>
  </si>
  <si>
    <t>London North West Healthcare NHS Trust</t>
  </si>
  <si>
    <t>Essex Partnership University NHS Foundation Trust</t>
  </si>
  <si>
    <t>Royal Surrey County Hospital NHS Foundation Trust</t>
  </si>
  <si>
    <t>Weston Area Health NHS Trust</t>
  </si>
  <si>
    <t>Yeovil District Hospital NHS Foundation Trust</t>
  </si>
  <si>
    <t>University Hospitals Bristol NHS Foundation Trust</t>
  </si>
  <si>
    <t>Torbay and South Devon NHS Foundation Trust</t>
  </si>
  <si>
    <t>Bradford Teaching Hospitals NHS Foundation Trust</t>
  </si>
  <si>
    <t>Southend University Hospital NHS Foundation Trust</t>
  </si>
  <si>
    <t>Royal Free London NHS Foundation Trust</t>
  </si>
  <si>
    <t>Royal National Orthopaedic Hospital NHS Trust</t>
  </si>
  <si>
    <t>North Middlesex University Hospital NHS Trust</t>
  </si>
  <si>
    <t>The Hillingdon Hospitals NHS Foundation Trust</t>
  </si>
  <si>
    <t>North East London NHS Foundation Trust</t>
  </si>
  <si>
    <t>Kingston Hospital NHS Foundation Trust</t>
  </si>
  <si>
    <t>Taunton and Somerset NHS Foundation Trust</t>
  </si>
  <si>
    <t>Dorset County Hospital NHS Foundation Trust</t>
  </si>
  <si>
    <t>Walsall Healthcare NHS Trust</t>
  </si>
  <si>
    <t>Wirral University Teaching Hospital NHS Foundation Trust</t>
  </si>
  <si>
    <t>St Helens and Knowsley Hospital Services NHS Trust</t>
  </si>
  <si>
    <t>Liverpool Heart and Chest Hospital NHS Foundation Trust</t>
  </si>
  <si>
    <t>Alder Hey Children's NHS Foundation Trust</t>
  </si>
  <si>
    <t>Mid Cheshire Hospitals NHS Foundation Trust</t>
  </si>
  <si>
    <t>The Christie NHS Foundation Trust</t>
  </si>
  <si>
    <t>Northern Devon Healthcare NHS Trust</t>
  </si>
  <si>
    <t>Bedford Hospital NHS Trust</t>
  </si>
  <si>
    <t>Luton and Dunstable University Hospital NHS Foundation Trust</t>
  </si>
  <si>
    <t>York Teaching Hospital NHS Foundation Trust</t>
  </si>
  <si>
    <t>Harrogate and District NHS Foundation Trust</t>
  </si>
  <si>
    <t>Airedale NHS Foundation Trust</t>
  </si>
  <si>
    <t>Sheffield Children's NHS Foundation Trust</t>
  </si>
  <si>
    <t>The Queen Elizabeth Hospital, King's Lynn, NHS Foundation Trust</t>
  </si>
  <si>
    <t>Royal United Hospitals Bath NHS Foundation Trust</t>
  </si>
  <si>
    <t>Poole Hospital NHS Foundation Trust</t>
  </si>
  <si>
    <t>Milton Keynes University Hospital NHS Foundation Trust</t>
  </si>
  <si>
    <t>Basildon and Thurrock University Hospitals NHS Foundation Trust</t>
  </si>
  <si>
    <t>Colchester Hospital University NHS Foundation Trust</t>
  </si>
  <si>
    <t>Sussex Community NHS Foundation Trust</t>
  </si>
  <si>
    <t>Frimley Health NHS Foundation Trust</t>
  </si>
  <si>
    <t>Dorset Healthcare University NHS Foundation Trust</t>
  </si>
  <si>
    <t>The Royal Bournemouth and Christchurch Hospitals NHS Foundation Trust</t>
  </si>
  <si>
    <t>South Tyneside NHS Foundation Trust</t>
  </si>
  <si>
    <t>Royal Cornwall Hospitals NHS Trust</t>
  </si>
  <si>
    <t>Aintree University Hospital NHS Foundation Trust</t>
  </si>
  <si>
    <t>The Clatterbridge Cancer Centre NHS Foundation Trust</t>
  </si>
  <si>
    <t>Liverpool Women's NHS Foundation Trust</t>
  </si>
  <si>
    <t>The Walton Centre NHS Foundation Trust</t>
  </si>
  <si>
    <t>Barking, Havering and Redbridge University Hospitals NHS Trust</t>
  </si>
  <si>
    <t>Barnsley Hospital NHS Foundation Trust</t>
  </si>
  <si>
    <t>The Rotherham NHS Foundation Trust</t>
  </si>
  <si>
    <t>Chesterfield Royal Hospital NHS Foundation Trust</t>
  </si>
  <si>
    <t>Leeds and York Partnership NHS Foundation Trust</t>
  </si>
  <si>
    <t>Papworth Hospital NHS Foundation Trust</t>
  </si>
  <si>
    <t>North West Anglia NHS Foundation Trust</t>
  </si>
  <si>
    <t>James Paget University Hospitals NHS Foundation Trust</t>
  </si>
  <si>
    <t>Ipswich Hospital NHS Trust</t>
  </si>
  <si>
    <t>West Suffolk NHS Foundation Trust</t>
  </si>
  <si>
    <t>Cambridge University Hospitals NHS Foundation Trust</t>
  </si>
  <si>
    <t>Somerset Partnership NHS Foundation Trust</t>
  </si>
  <si>
    <t>Royal Devon and Exeter NHS Foundation Trust</t>
  </si>
  <si>
    <t>Nottinghamshire Healthcare NHS Foundation Trust</t>
  </si>
  <si>
    <t>University Hospital Southampton NHS Foundation Trust</t>
  </si>
  <si>
    <t>Sheffield Teaching Hospitals NHS Foundation Trust</t>
  </si>
  <si>
    <t>Portsmouth Hospitals NHS Trust</t>
  </si>
  <si>
    <t>Royal Berkshire NHS Foundation Trust</t>
  </si>
  <si>
    <t>Guy's and St Thomas' NHS Foundation Trust</t>
  </si>
  <si>
    <t>Lewisham and Greenwich NHS Trust</t>
  </si>
  <si>
    <t>Croydon Health Services NHS Trust</t>
  </si>
  <si>
    <t>St George's University Hospitals NHS Foundation Trust</t>
  </si>
  <si>
    <t>Cornwall Partnership NHS Foundation Trust</t>
  </si>
  <si>
    <t>South Warwickshire NHS Foundation Trust</t>
  </si>
  <si>
    <t>Mid Staffordshire NHS Foundation Trust</t>
  </si>
  <si>
    <t>University Hospitals of North Midlands NHS Trust</t>
  </si>
  <si>
    <t>Burton Hospitals NHS Foundation Trust</t>
  </si>
  <si>
    <t>Northern Lincolnshire and Goole NHS Foundation Trust</t>
  </si>
  <si>
    <t>East Cheshire NHS Trust</t>
  </si>
  <si>
    <t>Countess of Chester Hospital NHS Foundation Trust</t>
  </si>
  <si>
    <t>Calderstones Partnership NHS Foundation Trust</t>
  </si>
  <si>
    <t>King's College Hospital NHS Foundation Trust</t>
  </si>
  <si>
    <t>Sherwood Forest Hospitals NHS Foundation Trust</t>
  </si>
  <si>
    <t>Plymouth Hospitals NHS Trust</t>
  </si>
  <si>
    <t>University Hospitals Coventry and Warwickshire NHS Trust</t>
  </si>
  <si>
    <t>The Whittington Health NHS Trust</t>
  </si>
  <si>
    <t>West London Mental Health NHS Trust</t>
  </si>
  <si>
    <t>The Robert Jones and Agnes Hunt Orthopaedic Hospital NHS Foundation Trust</t>
  </si>
  <si>
    <t>The Royal Wolverhampton NHS Trust</t>
  </si>
  <si>
    <t>City Hospitals Sunderland NHS Foundation Trust</t>
  </si>
  <si>
    <t>Wye Valley NHS Trust</t>
  </si>
  <si>
    <t>George Eliot Hospital NHS Trust</t>
  </si>
  <si>
    <t>Birmingham Women's NHS Foundation Trust</t>
  </si>
  <si>
    <t>North Staffordshire Combined Healthcare NHS Trust</t>
  </si>
  <si>
    <t>Norfolk and Norwich University Hospitals NHS Foundation Trust</t>
  </si>
  <si>
    <t>University Hospital of South Manchester NHS Foundation Trust</t>
  </si>
  <si>
    <t>Salford Royal NHS Foundation Trust</t>
  </si>
  <si>
    <t>Bolton NHS Foundation Trust</t>
  </si>
  <si>
    <t>Tameside and Glossop Integrated Care NHS Foundation Trust</t>
  </si>
  <si>
    <t>Norfolk and Suffolk NHS Foundation Trust</t>
  </si>
  <si>
    <t>Great Western Hospitals NHS Foundation Trust</t>
  </si>
  <si>
    <t>Hampshire Hospitals NHS Foundation Trust</t>
  </si>
  <si>
    <t>Dartford and Gravesham NHS Trust</t>
  </si>
  <si>
    <t>The Dudley Group NHS Foundation Trust</t>
  </si>
  <si>
    <t>Tavistock and Portman NHS Foundation Trust</t>
  </si>
  <si>
    <t>North Cumbria University Hospitals NHS Trust</t>
  </si>
  <si>
    <t>Cumbria Partnership NHS Foundation Trust</t>
  </si>
  <si>
    <t>Kettering General Hospital NHS Foundation Trust</t>
  </si>
  <si>
    <t>Northampton General Hospital NHS Trust</t>
  </si>
  <si>
    <t>Oxford Health NHS Foundation Trust</t>
  </si>
  <si>
    <t>Salisbury NHS Foundation Trust</t>
  </si>
  <si>
    <t>Northamptonshire Healthcare NHS Foundation Trust</t>
  </si>
  <si>
    <t>Great Ormond Street Hospital For Children NHS Foundation Trust</t>
  </si>
  <si>
    <t>Doncaster and Bassetlaw Teaching Hospitals NHS Foundation Trust</t>
  </si>
  <si>
    <t>Moorfields Eye Hospital NHS Foundation Trust</t>
  </si>
  <si>
    <t>Lincolnshire Partnership NHS Foundation Trust</t>
  </si>
  <si>
    <t>Medway NHS Foundation Trust</t>
  </si>
  <si>
    <t>Queen Victoria Hospital NHS Foundation Trust</t>
  </si>
  <si>
    <t>Oxleas NHS Foundation Trust</t>
  </si>
  <si>
    <t>The Royal Marsden NHS Foundation Trust</t>
  </si>
  <si>
    <t>Birmingham Women's and Children's NHS Foundation Trust</t>
  </si>
  <si>
    <t>Royal Liverpool and Broadgreen University Hospitals NHS Trust</t>
  </si>
  <si>
    <t>Mid Essex Hospital Services NHS Trust</t>
  </si>
  <si>
    <t>Velindre NHS Trust</t>
  </si>
  <si>
    <t>Chelsea and Westminster Hospital NHS Foundation Trust</t>
  </si>
  <si>
    <t>Hinchingbrooke Health Care NHS Trust</t>
  </si>
  <si>
    <t>The Princess Alexandra Hospital NHS Trust</t>
  </si>
  <si>
    <t>Homerton University Hospital NHS Foundation Trust</t>
  </si>
  <si>
    <t>South West London and St George's Mental Health NHS Trust</t>
  </si>
  <si>
    <t>Heart of England NHS Foundation Trust</t>
  </si>
  <si>
    <t>Gateshead Health NHS Foundation Trust</t>
  </si>
  <si>
    <t>Leeds Teaching Hospitals NHS Trust</t>
  </si>
  <si>
    <t>North Essex Partnership University NHS Foundation Trust</t>
  </si>
  <si>
    <t>South Staffordshire and Shropshire Healthcare NHS Foundation Trust</t>
  </si>
  <si>
    <t>Wrightington, Wigan and Leigh NHS Foundation Trust</t>
  </si>
  <si>
    <t>The Royal Orthopaedic Hospital NHS Foundation Trust</t>
  </si>
  <si>
    <t>University Hospitals Birmingham NHS Foundation Trust</t>
  </si>
  <si>
    <t>Barnet, Enfield and Haringey Mental Health NHS Trust</t>
  </si>
  <si>
    <t>London Ambulance Service NHS Trust</t>
  </si>
  <si>
    <t>University College London Hospitals NHS Foundation Trust</t>
  </si>
  <si>
    <t>Cambridgeshire and Peterborough NHS Foundation Trust</t>
  </si>
  <si>
    <t>Pennine Care NHS Foundation Trust</t>
  </si>
  <si>
    <t>Royal Brompton &amp; Harefield NHS Foundation Trust</t>
  </si>
  <si>
    <t>Welsh Ambulance Services NHS Trust</t>
  </si>
  <si>
    <t>Leicestershire Partnership NHS Trust</t>
  </si>
  <si>
    <t>The Newcastle Upon Tyne Hospitals NHS Foundation Trust</t>
  </si>
  <si>
    <t>Gloucestershire Hospitals NHS Foundation Trust</t>
  </si>
  <si>
    <t>Northumbria Healthcare NHS Foundation Trust</t>
  </si>
  <si>
    <t>Derby Teaching Hospitals NHS Foundation Trust</t>
  </si>
  <si>
    <t>Oxford University Hospitals NHS Foundation Trust</t>
  </si>
  <si>
    <t>Ashford and St Peter's Hospitals NHS Foundation Trust</t>
  </si>
  <si>
    <t>Surrey and Sussex Healthcare NHS Trust</t>
  </si>
  <si>
    <t>2gether NHS Foundation Trust</t>
  </si>
  <si>
    <t>South Tees Hospitals NHS Foundation Trust</t>
  </si>
  <si>
    <t>North West Boroughs Healthcare NHS Foundation Trust</t>
  </si>
  <si>
    <t>University Hospitals of Morecambe Bay NHS Foundation Trust</t>
  </si>
  <si>
    <t>Central and North West London NHS Foundation Trust</t>
  </si>
  <si>
    <t>South London and Maudsley NHS Foundation Trust</t>
  </si>
  <si>
    <t>Humber NHS Foundation Trust</t>
  </si>
  <si>
    <t>North Bristol NHS Trust</t>
  </si>
  <si>
    <t>Avon and Wiltshire Mental Health Partnership NHS Trust</t>
  </si>
  <si>
    <t>Epsom and St Helier University Hospitals NHS Trust</t>
  </si>
  <si>
    <t>East Kent Hospitals University NHS Foundation Trust</t>
  </si>
  <si>
    <t>North Tees and Hartlepool NHS Foundation Trust</t>
  </si>
  <si>
    <t>Southport and Ormskirk Hospital NHS Trust</t>
  </si>
  <si>
    <t>Southern Health NHS Foundation Trust</t>
  </si>
  <si>
    <t>Central Manchester University Hospitals NHS Foundation Trust</t>
  </si>
  <si>
    <t>Mersey Care NHS Foundation Trust</t>
  </si>
  <si>
    <t>Lancashire Care NHS Foundation Trust</t>
  </si>
  <si>
    <t>Pennine Acute Hospitals NHS Trust</t>
  </si>
  <si>
    <t>Hull and East Yorkshire Hospitals NHS Trust</t>
  </si>
  <si>
    <t>United Lincolnshire Hospitals NHS Trust</t>
  </si>
  <si>
    <t>University Hospitals of Leicester NHS Trust</t>
  </si>
  <si>
    <t>Maidstone and Tunbridge Wells NHS Trust</t>
  </si>
  <si>
    <t>West Hertfordshire Hospitals NHS Trust</t>
  </si>
  <si>
    <t>East and North Hertfordshire NHS Trust</t>
  </si>
  <si>
    <t>Stockport NHS Foundation Trust</t>
  </si>
  <si>
    <t>East London NHS Foundation Trust</t>
  </si>
  <si>
    <t>South Essex Partnership University NHS Foundation Trust</t>
  </si>
  <si>
    <t>Worcestershire Acute Hospitals NHS Trust</t>
  </si>
  <si>
    <t>Hertfordshire Partnership University NHS Foundation Trust</t>
  </si>
  <si>
    <t>Devon Partnership NHS Trust</t>
  </si>
  <si>
    <t>Warrington and Halton Hospitals NHS Foundation Trust</t>
  </si>
  <si>
    <t>Berkshire Healthcare NHS Foundation Trust</t>
  </si>
  <si>
    <t>Calderdale and Huddersfield NHS Foundation Trust</t>
  </si>
  <si>
    <t>Nottingham University Hospitals NHS Trust</t>
  </si>
  <si>
    <t>Sussex Partnership NHS Foundation Trust</t>
  </si>
  <si>
    <t>Tees, Esk and Wear Valleys NHS Foundation Trust</t>
  </si>
  <si>
    <t>Northumberland, Tyne and Wear NHS Foundation Trust</t>
  </si>
  <si>
    <t>North East Ambulance Service NHS Foundation Trust</t>
  </si>
  <si>
    <t>North West Ambulance Service NHS Trust</t>
  </si>
  <si>
    <t>Yorkshire Ambulance Service NHS Trust</t>
  </si>
  <si>
    <t>East Midlands Ambulance Service NHS Trust</t>
  </si>
  <si>
    <t>Cheshire and Wirral Partnership NHS Foundation Trust</t>
  </si>
  <si>
    <t>East Sussex Healthcare NHS Trust</t>
  </si>
  <si>
    <t>Rotherham Doncaster and South Humber NHS Foundation Trust</t>
  </si>
  <si>
    <t>Mid Yorkshire Hospitals NHS Trust</t>
  </si>
  <si>
    <t>South West Yorkshire Partnership NHS Foundation Trust</t>
  </si>
  <si>
    <t>Brighton and Sussex University Hospitals NHS Trust</t>
  </si>
  <si>
    <t>Sandwell and West Birmingham Hospitals NHS Trust</t>
  </si>
  <si>
    <t>Blackpool Teaching Hospitals NHS Foundation Trust</t>
  </si>
  <si>
    <t>Derbyshire Healthcare NHS Foundation Trust</t>
  </si>
  <si>
    <t>Lancashire Teaching Hospitals NHS Foundation Trust</t>
  </si>
  <si>
    <t>County Durham and Darlington NHS Foundation Trust</t>
  </si>
  <si>
    <t>Buckinghamshire Healthcare NHS Trust</t>
  </si>
  <si>
    <t>East Lancashire Hospitals NHS Trust</t>
  </si>
  <si>
    <t>Birmingham and Solihull Mental Health NHS Foundation Trust</t>
  </si>
  <si>
    <t>Greater Manchester Mental Health NHS Foundation Trust</t>
  </si>
  <si>
    <t>Shrewsbury and Telford Hospital NHS Trust</t>
  </si>
  <si>
    <t>Surrey and Borders Partnership NHS Foundation Trust</t>
  </si>
  <si>
    <t>Kent and Medway NHS and Social Care Partnership Trust</t>
  </si>
  <si>
    <t>Liverpool Community Health NHS Trust</t>
  </si>
  <si>
    <t>Bridgewater Community Healthcare NHS Foundation Trust</t>
  </si>
  <si>
    <t>Norfolk Community Health and Care NHS Trust</t>
  </si>
  <si>
    <t>Hertfordshire Community NHS Trust</t>
  </si>
  <si>
    <t>Lincolnshire Community Health Services NHS Trust</t>
  </si>
  <si>
    <t>Leeds Community Healthcare NHS Trust</t>
  </si>
  <si>
    <t>Wirral Community NHS Foundation Trust</t>
  </si>
  <si>
    <t>Derbyshire Community Health Services NHS Foundation Trust</t>
  </si>
  <si>
    <t>Hounslow and Richmond Community Healthcare NHS Trust</t>
  </si>
  <si>
    <t>West Midlands Ambulance Service NHS Foundation Trust</t>
  </si>
  <si>
    <t>East of England Ambulance Service NHS Trust</t>
  </si>
  <si>
    <t>South East Coast Ambulance Service NHS Foundation Trust</t>
  </si>
  <si>
    <t>South Central Ambulance Service NHS Foundation Trust</t>
  </si>
  <si>
    <t>South Western Ambulance Service NHS Foundation Trust</t>
  </si>
  <si>
    <t>Coventry and Warwickshire Partnership NHS Trust</t>
  </si>
  <si>
    <t>Imperial College Healthcare NHS Trust</t>
  </si>
  <si>
    <t>Dudley and Walsall Mental Health Partnership NHS Trust</t>
  </si>
  <si>
    <t>Western Sussex Hospitals NHS Foundation Trust</t>
  </si>
  <si>
    <t>Public Health Wales NHS Trust</t>
  </si>
  <si>
    <t>Cambridgeshire Community Services NHS Trust</t>
  </si>
  <si>
    <t>Birmingham Community Healthcare NHS Foundation Trust</t>
  </si>
  <si>
    <t>Central London Community Healthcare NHS Trust</t>
  </si>
  <si>
    <t>Kent Community Health NHS Foundation Trust</t>
  </si>
  <si>
    <t>West Middlesex University Hospital NHS Trust</t>
  </si>
  <si>
    <t>Number of admissions</t>
  </si>
  <si>
    <t>Activity</t>
  </si>
  <si>
    <t>Number of admissions by pre-defined syndromes</t>
  </si>
  <si>
    <t>CGA needs assessment for NHS Acute Trusts</t>
  </si>
  <si>
    <t>Code</t>
  </si>
  <si>
    <t>ROYAL NATIONAL ORTHOPAEDIC
HOSPITAL NHS TRUST</t>
  </si>
  <si>
    <t>LIVERPOOL HEART AND CHEST
HOSPITAL NHS FOUNDATION TRUST</t>
  </si>
  <si>
    <t>THE CHRISTIE NHS FOUNDATION
TRUST</t>
  </si>
  <si>
    <t>THE WALTON CENTRE NHS
FOUNDATION TRUST</t>
  </si>
  <si>
    <t>CHESTERFIELD ROYAL HOSPITAL NHS
FOUNDATION TRUST</t>
  </si>
  <si>
    <t>PAPWORTH HOSPITAL NHS
FOUNDATION TRUST</t>
  </si>
  <si>
    <t>PORTSMOUTH HOSPITALS NHS
TRUST</t>
  </si>
  <si>
    <t>THE ROBERT JONES AND AGNES
HUNT ORTHOPAEDIC HOSPITAL NHS
FOUNDATION TRUST</t>
  </si>
  <si>
    <t>MOORFIELDS EYE HOSPITAL NHS
FOUNDATION TRUST</t>
  </si>
  <si>
    <t>QUEEN VICTORIA HOSPITAL NHS
FOUNDATION TRUST</t>
  </si>
  <si>
    <t>THE ROYAL MARSDEN NHS
FOUNDATION TRUST</t>
  </si>
  <si>
    <t>THE ROYAL ORTHOPAEDIC HOSPITAL
NHS FOUNDATION TRUST</t>
  </si>
  <si>
    <t>ROYAL BROMPTON &amp; HAREFIELD NHS
FOUNDATION TRUST</t>
  </si>
  <si>
    <t>Trust name</t>
  </si>
  <si>
    <t>length</t>
  </si>
  <si>
    <t>Number of fields</t>
  </si>
  <si>
    <t>% fields with no data</t>
  </si>
  <si>
    <t>Number of trusts</t>
  </si>
  <si>
    <t xml:space="preserve">Number of fields with 1 trust supressed </t>
  </si>
  <si>
    <t xml:space="preserve">Number of fields with 2 or more trust supressed </t>
  </si>
  <si>
    <t>Age</t>
  </si>
  <si>
    <t>Hospital activity indicators</t>
  </si>
  <si>
    <t>Hospital financial cost indicators</t>
  </si>
  <si>
    <t>Frailty within hospital indicators</t>
  </si>
  <si>
    <t>Patient outcome indicators</t>
  </si>
  <si>
    <t>COUNTRY</t>
  </si>
  <si>
    <t>AE_FEMALE7579</t>
  </si>
  <si>
    <t>AE_FEMALE8084</t>
  </si>
  <si>
    <t>AE_FEMALE8589</t>
  </si>
  <si>
    <t>AE_FEMALE90PLUS</t>
  </si>
  <si>
    <t>AE_MALE7579</t>
  </si>
  <si>
    <t>AE_MALE8084</t>
  </si>
  <si>
    <t>AE_MALE8589</t>
  </si>
  <si>
    <t>AE_MALE90PLUS</t>
  </si>
  <si>
    <t>AE_DEPRIV1</t>
  </si>
  <si>
    <t>AE_DEPRIV2</t>
  </si>
  <si>
    <t>AE_DEPRIV3</t>
  </si>
  <si>
    <t>AE_DEPRIV4</t>
  </si>
  <si>
    <t>AE_DEPRIV5</t>
  </si>
  <si>
    <t>ENGLAND</t>
  </si>
  <si>
    <t>IP_FEMALE7579</t>
  </si>
  <si>
    <t>IP_FEMALE8084</t>
  </si>
  <si>
    <t>IP_FEMALE8589</t>
  </si>
  <si>
    <t>IP_MALE7579</t>
  </si>
  <si>
    <t>IP_MALE8084</t>
  </si>
  <si>
    <t>IP_MALE8589</t>
  </si>
  <si>
    <t>IP_MALE90PLUS</t>
  </si>
  <si>
    <t>NEL_LOWRISK</t>
  </si>
  <si>
    <t>NEL_INTERMEDIATE</t>
  </si>
  <si>
    <t>NEL_HIGHRISK</t>
  </si>
  <si>
    <t>OP_FEMALE7579</t>
  </si>
  <si>
    <t>OP_FEMALE8084</t>
  </si>
  <si>
    <t>OP_FEMALE8589</t>
  </si>
  <si>
    <t>OP_FEMALE90PLUS</t>
  </si>
  <si>
    <t>OP_MALE7579</t>
  </si>
  <si>
    <t>OP_MALE8084</t>
  </si>
  <si>
    <t>OP_MALE8589</t>
  </si>
  <si>
    <t>OP_MALE90PLUS</t>
  </si>
  <si>
    <t>ADM_female7579</t>
  </si>
  <si>
    <t>ADM_female8084</t>
  </si>
  <si>
    <t>ADM_female8589</t>
  </si>
  <si>
    <t>ADM_female90plus</t>
  </si>
  <si>
    <t>ADM_male7579</t>
  </si>
  <si>
    <t>ADM_male8084</t>
  </si>
  <si>
    <t>ADM_male8589</t>
  </si>
  <si>
    <t>ADM_male90plus</t>
  </si>
  <si>
    <t>ADM_depriv1</t>
  </si>
  <si>
    <t>ADM_depriv2</t>
  </si>
  <si>
    <t>ADM_depriv3</t>
  </si>
  <si>
    <t>ADM_depriv4</t>
  </si>
  <si>
    <t>ADM_depriv5</t>
  </si>
  <si>
    <t>NEL_depriv1</t>
  </si>
  <si>
    <t>NEL_depriv2</t>
  </si>
  <si>
    <t>NEL_depriv3</t>
  </si>
  <si>
    <t>NEL_depriv4</t>
  </si>
  <si>
    <t>NEL_depriv5</t>
  </si>
  <si>
    <t>ELE_depriv1</t>
  </si>
  <si>
    <t>ELE_depriv2</t>
  </si>
  <si>
    <t>ELE_depriv3</t>
  </si>
  <si>
    <t>ELE_depriv4</t>
  </si>
  <si>
    <t>ELE_depriv5</t>
  </si>
  <si>
    <t>tretspef_144</t>
  </si>
  <si>
    <t>tretspef_400</t>
  </si>
  <si>
    <t>tretspef_307</t>
  </si>
  <si>
    <t>tretspef_106</t>
  </si>
  <si>
    <t>tretspef_140</t>
  </si>
  <si>
    <t>tretspef_302</t>
  </si>
  <si>
    <t>tretspef_502</t>
  </si>
  <si>
    <t>tretspef_328</t>
  </si>
  <si>
    <t>tretspef_314</t>
  </si>
  <si>
    <t>tretspef_410</t>
  </si>
  <si>
    <t>tretspef_107</t>
  </si>
  <si>
    <t>tretspef_120</t>
  </si>
  <si>
    <t>tretspef_191</t>
  </si>
  <si>
    <t>tretspef_361</t>
  </si>
  <si>
    <t>tretspef_104</t>
  </si>
  <si>
    <t>tretspef_330</t>
  </si>
  <si>
    <t>tretspef_160</t>
  </si>
  <si>
    <t>tretspef_800</t>
  </si>
  <si>
    <t>tretspef_370</t>
  </si>
  <si>
    <t>tretspef_340</t>
  </si>
  <si>
    <t>tretspef_180</t>
  </si>
  <si>
    <t>tretspef_303</t>
  </si>
  <si>
    <t>tretspef_320</t>
  </si>
  <si>
    <t>tretspef_101</t>
  </si>
  <si>
    <t>tretspef_110</t>
  </si>
  <si>
    <t>tretspef_301</t>
  </si>
  <si>
    <t>tretspef_100</t>
  </si>
  <si>
    <t>tretspef_130</t>
  </si>
  <si>
    <t>tretspef_430</t>
  </si>
  <si>
    <t>tretspef_300</t>
  </si>
  <si>
    <t/>
  </si>
  <si>
    <t>ADM_lowrisk</t>
  </si>
  <si>
    <t>ADM_intermediate</t>
  </si>
  <si>
    <t>ADM_highrisk</t>
  </si>
  <si>
    <t>ADMcost_lowrisk</t>
  </si>
  <si>
    <t>ADMcost_intermediate</t>
  </si>
  <si>
    <t>ADMcost_highrisk</t>
  </si>
  <si>
    <t>NELcost_lowrisk</t>
  </si>
  <si>
    <t>NELcost_intermediate</t>
  </si>
  <si>
    <t>NELcost_highrisk</t>
  </si>
  <si>
    <t>ELEcost_lowrisk</t>
  </si>
  <si>
    <t>ELEcost_intermediate</t>
  </si>
  <si>
    <t>ELEcost_highrisk</t>
  </si>
  <si>
    <t>Number of zeros (i.e. no data)</t>
  </si>
  <si>
    <t>Number of trusts with no data in some fields</t>
  </si>
  <si>
    <t>NHS Trust selected</t>
  </si>
  <si>
    <t>Trust Name</t>
  </si>
  <si>
    <t>Female %</t>
  </si>
  <si>
    <t>Male %</t>
  </si>
  <si>
    <t>percentage</t>
  </si>
  <si>
    <t>Female England %</t>
  </si>
  <si>
    <t xml:space="preserve">Male </t>
  </si>
  <si>
    <t>Male England %</t>
  </si>
  <si>
    <t>Emergency (non-elective) admissions (Trust)</t>
  </si>
  <si>
    <t>Planned (elective) admissions (Trust)</t>
  </si>
  <si>
    <t>Emergency (non-elective) admissions (England)</t>
  </si>
  <si>
    <t>Planned (elective) admissions (England)</t>
  </si>
  <si>
    <t>Individual in-patients (Trust)</t>
  </si>
  <si>
    <t>CGA34, CGA35, CGA36 and CGA37</t>
  </si>
  <si>
    <t>Mortality within 30 days of an emergency admission</t>
  </si>
  <si>
    <t>Emergency readmission within 30 days of discharge from hospital</t>
  </si>
  <si>
    <t>Crude rate</t>
  </si>
  <si>
    <t>Number and proportion of inpatients aged 75 years and over categorised as "low", "intermediate" or "high" risk of frailty based on hospital frailty risk score, with England comparators</t>
  </si>
  <si>
    <t>Number and proportion of emergency (non-elective) hospital admissions where patients were 75 years and older categorised as "low", "intermediate" or "high" risk of frailty based on hospital frailty risk score, with England comparators</t>
  </si>
  <si>
    <t>Number and proportion of planned (elective) hospital admissions where patients were 75 years and older categorised as "low", "intermediate" or "high" risk of frailty based on hospital frailty risk score, with England comparators</t>
  </si>
  <si>
    <t>Number of bed days for patients aged 75 years and over categorised as "low", "intermediate" or "high" risk of frailty based on hospital frailty risk score, with England comparators</t>
  </si>
  <si>
    <t xml:space="preserve">Number and proportion of admissions where patients were aged 75 years and over identified with frailty syndromes, with England comparators </t>
  </si>
  <si>
    <t>Individual in-patients (England)</t>
  </si>
  <si>
    <t>Individual in-patients (LA)</t>
  </si>
  <si>
    <t>Emergency (non-elective) admissions (LA)</t>
  </si>
  <si>
    <t>Planned (elective) admissions (LA)</t>
  </si>
  <si>
    <t>In-hospital bed usage (bed days) (LA)</t>
  </si>
  <si>
    <t>In-hospital bed usage (bed days) (England)</t>
  </si>
  <si>
    <t>Cost per 1,000 A&amp;E attendances</t>
  </si>
  <si>
    <t>In-hospital bed usage (bed days) (Trust)</t>
  </si>
  <si>
    <t>Indirectly standardised rate</t>
  </si>
  <si>
    <t>Number and proportion of residents aged 75 years and over in each age category (75-79, 80-84, 85-89, 90+) by sex, with England comparators</t>
  </si>
  <si>
    <t>Number and proportion of residents aged 75 years and over in each deprivation category defined by national quintiles of the Index of Multiple Deprivation (IMD) of residential area, with England comparators</t>
  </si>
  <si>
    <t>Number and proportion of inpatients aged 75 years categorised as "low", "intermediate" or "high" risk of frailty based on hospital frailty risk score, with England comparators</t>
  </si>
  <si>
    <t>Proportion of A&amp;E attendances where patients were aged 75 years and over in each deprivation category defined by national quintiles of the Index of Multiple Deprivation (IMD) of residential area, with England comparators</t>
  </si>
  <si>
    <t>Number and proportion of A&amp;E attendances by people aged 75 years and older in each age category (75-79, 80-84, 85-89, 90+) by sex, with England comparators</t>
  </si>
  <si>
    <t>Number and proportion of outpatient attendances by people aged 75 years and older in each age category (75-79, 80-84, 85-89, 90+) by sex, with England comparators</t>
  </si>
  <si>
    <t>Number and proportion of planned (elective) and emergency (non-elective) admissions for people aged 75 years and older in each age category (75-79, 80-84, 85-89, 90+) by sex, with England comparators</t>
  </si>
  <si>
    <t>Number and proportion of outpatient attendances where patients were aged 75 years and over in each deprivation category defined by national quintiles of the Index of Multiple Deprivation (IMD) of residential area, with England comparators</t>
  </si>
  <si>
    <t>Number and proportion of inpatients who were aged 75 years and older in each age category (75-79, 80-84, 85-89, 90+) by sex, with England comparators</t>
  </si>
  <si>
    <t>Number and proportion of bed days for people aged 75 years and older in each age category (75-79, 80-84, 85-89, 90+) by sex, with England comparators</t>
  </si>
  <si>
    <t>Number and proportion of bed days for patients aged 75 years and over in each deprivation category defined by national quintiles of the Index of Multiple Deprivation (IMD) of residential area, with England comparators</t>
  </si>
  <si>
    <t>Financial cost of A&amp;E attendances by people aged 75 years and older (per 1,000 A&amp;E attendances) in each age category (75-79, 80-84, 85-89, 90+) by sex, with England comparators</t>
  </si>
  <si>
    <t>Total and proportion of financial cost of A&amp;E attendances where patients were aged 75 years and over in each deprivation category defined by national quintiles of the Index of Multiple Deprivation (IMD) of residential area, with England comparators</t>
  </si>
  <si>
    <t>Financial cost of outpatients attendances by people aged 75 years and older (per 1,000 outpatient attendances) in each age category (75-79, 80-84, 85-89, 90+) by sex, with England comparators</t>
  </si>
  <si>
    <t>Total and proportion of financial cost of outpatients attendances where patients were aged 75 years and over in each deprivation category defined by national quintiles of the Index of Multiple Deprivation (IMD) of residential area, with England comparators</t>
  </si>
  <si>
    <t>Total financial cost of emergency (non-elective) hospital admissions for people aged 75 years and older  (per 1,000 emergency admissions) in each age category (75-79, 80-84, 85-89, 90+) by sex, with England comparators</t>
  </si>
  <si>
    <t>Total and proportion of financial cost of emergency (non-elective) hospital admissions where patients were aged 75 years and over in each deprivation category defined by national quintiles of the Index of Multiple Deprivation (IMD) of residential area, with England comparators</t>
  </si>
  <si>
    <t>Total financial cost of planned (elective) hospital admissions for people aged 75 years and older (per 1,000 planned admissions) in each age category (75-79, 80-84, 85-89, 90+) by sex, with England comparators</t>
  </si>
  <si>
    <t>Total and proportion of financial cost of planned (elective) hospital admissions where patients were aged 75 years and over in each deprivation category defined by national quintiles of the Index of Multiple Deprivation (IMD) of residential area, with England comparators</t>
  </si>
  <si>
    <t>Proportion of admissions by clinical specialty that patients aged 75 years and over are first treated under, with England comparators</t>
  </si>
  <si>
    <t>Cornwall &amp; the Isles of Scilly</t>
  </si>
  <si>
    <t>AE_TOTAL</t>
  </si>
  <si>
    <t>NEL_TOTAL</t>
  </si>
  <si>
    <t>ELE_TOTAL</t>
  </si>
  <si>
    <t>OP_TOTAL</t>
  </si>
  <si>
    <t>NHS Trust</t>
  </si>
  <si>
    <t>Changed</t>
  </si>
  <si>
    <t>Pointed the graph in the right palce</t>
  </si>
  <si>
    <t>IP_Total</t>
  </si>
  <si>
    <t>CGA22 - planned (elective)</t>
  </si>
  <si>
    <t>CGA22 - emergency (elective)</t>
  </si>
  <si>
    <t>Surgical: all non trauma &amp; orthopaedic specialities</t>
  </si>
  <si>
    <t>Surgical: trauma &amp; orthopaedic speciality</t>
  </si>
  <si>
    <t>All medical</t>
  </si>
  <si>
    <t>Other: all psychiatry, all radiology,  all pathology and all other</t>
  </si>
  <si>
    <t>total costs</t>
  </si>
  <si>
    <t>per 1,000</t>
  </si>
  <si>
    <t>proportion</t>
  </si>
  <si>
    <t>** Can not provide data as there is either no A&amp;E data for this NHS Trust or because suppression of low numbers has occurred to prevent the identification of individuals</t>
  </si>
  <si>
    <t>Frailty syndrome</t>
  </si>
  <si>
    <t>** Can not provide data as there is either no outpatient data for this NHS Trust or because suppression of low numbers has occurred to prevent the identification of individuals</t>
  </si>
  <si>
    <t>** Can not provide data as there is either no emergency (non-elective) admission data for this NHS Trust or because suppression of low numbers has occurred to prevent the identification of individuals</t>
  </si>
  <si>
    <t>** Can not provide data as there is either no planned (elective) admission data for this NHS Trust or because suppression of low numbers has occurred to prevent the identification of individuals</t>
  </si>
  <si>
    <t>Anxiety</t>
  </si>
  <si>
    <t>Dependence</t>
  </si>
  <si>
    <t>Falls</t>
  </si>
  <si>
    <t>Incontinence</t>
  </si>
  <si>
    <t>Senility</t>
  </si>
  <si>
    <t>Dementia</t>
  </si>
  <si>
    <t>Delirium</t>
  </si>
  <si>
    <t>Mobility problems</t>
  </si>
  <si>
    <t>Pressure ulcers</t>
  </si>
  <si>
    <t>England % of all admissions</t>
  </si>
  <si>
    <t>ADM_FEMALE7579</t>
  </si>
  <si>
    <t>ADM_FEMALE8084</t>
  </si>
  <si>
    <t>ADM_FEMALE8589</t>
  </si>
  <si>
    <t>ADM_FEMALE90PLUS</t>
  </si>
  <si>
    <t>ADM_MALE7579</t>
  </si>
  <si>
    <t>ADM_MALE8084</t>
  </si>
  <si>
    <t>ADM_MALE8589</t>
  </si>
  <si>
    <t>ADM_MALE90PLUS</t>
  </si>
  <si>
    <t>ADM_Total</t>
  </si>
  <si>
    <t>NHS trust % of all admissions</t>
  </si>
  <si>
    <t>Number of occurrences in admission data</t>
  </si>
  <si>
    <t>Percentage of all admissions for people aged 75 years and over where there was this frailty syndrome in admission data</t>
  </si>
  <si>
    <t>AE_PROP1</t>
  </si>
  <si>
    <t>AE_PROP2</t>
  </si>
  <si>
    <t>AE_PROP3</t>
  </si>
  <si>
    <t>AE_PROP4</t>
  </si>
  <si>
    <t>AE_PROP5</t>
  </si>
  <si>
    <t>SURGICAL_PROP</t>
  </si>
  <si>
    <t>TRAUMA_PROP</t>
  </si>
  <si>
    <t>MEDICAL_PROP</t>
  </si>
  <si>
    <t>OTHER_PROP</t>
  </si>
  <si>
    <t>Financial cost per 1,000 A&amp;E attendances by those aged 75 years and over in England in 2014/15</t>
  </si>
  <si>
    <t>Financial cost per 1,000 emergency (non-elective) admissions for those aged 75 years and over in England in 2014/15</t>
  </si>
  <si>
    <t>Financial cost per 1,000 planned (elective) admissions for those aged 75 years and over in England in 2014/15</t>
  </si>
  <si>
    <t>NHS Trust*</t>
  </si>
  <si>
    <t>Index of multiple deprivation: 
(1 = most deprived 20% of LSOAs)</t>
  </si>
  <si>
    <t>Mortality</t>
  </si>
  <si>
    <t>Supressed data</t>
  </si>
  <si>
    <t>Zero cases</t>
  </si>
  <si>
    <t>The project is in collaboration with clinical investigators at the Universities of Leicester, Southampton and Newcastle.  The aim of this project is to inform NHS managers, clinicians, patients and the public about how best to organise hospital services for older people living with frailty.  
Our work at the Nuffield Trust includes analysis to help characterise and identify older people who could benefit from Comprehensive Geriatric Assessment (CGA), and to identify the costs of providing CGA in hospitals.  More specifically: 
•  To use different methods for identifying people who could benefit from CGA using hospital administrative data, including development and validation of a hospital frailty risk score;
•  To quantify the long-term impacts and costs of frailty for individuals and the health service; and
•  To identify the components and costs of providing CGA in hospitals.</t>
  </si>
  <si>
    <r>
      <t>Origins of the data and high-level guidance notes on data analysis and limitations</t>
    </r>
    <r>
      <rPr>
        <vertAlign val="superscript"/>
        <sz val="12"/>
        <color theme="1"/>
        <rFont val="Calibri"/>
        <family val="2"/>
        <scheme val="minor"/>
      </rPr>
      <t>1</t>
    </r>
  </si>
  <si>
    <t>When no data is displayed it could either be because there is zero cases occurring at the NHS Trust or because suppression of low numbers has occurred to prevent the identification of individuals. The NHS Trusts and measure that this affects with the reason for the data not displaying are listed in the table below.</t>
  </si>
  <si>
    <t>* NHS Trust figures highlighted yellow indicate a figure higher than the England percentage. This is not a reflection on NHS Acute Trust performance. Please note that these values will not necessarily add up to 100% and may be greater than 100% as they are not mutually exclusive and each admission can have one or more frailty syndrome.</t>
  </si>
  <si>
    <r>
      <t xml:space="preserve">Financial costs
</t>
    </r>
    <r>
      <rPr>
        <sz val="12"/>
        <rFont val="Calibri"/>
        <family val="2"/>
        <scheme val="minor"/>
      </rPr>
      <t xml:space="preserve">Financial costings were calculated using a patient level costing method and employs a standard “currency” (the unit of healthcare for which a payment is made) of the Healthcare Resource Group (HRG). HRGs are groupings of clinically similar conditions or treatments that use similar levels of healthcare resources.  Costing this activity took three steps:
</t>
    </r>
    <r>
      <rPr>
        <i/>
        <sz val="12"/>
        <rFont val="Calibri"/>
        <family val="2"/>
        <scheme val="minor"/>
      </rPr>
      <t xml:space="preserve">1. Create a price list for each HRG. </t>
    </r>
    <r>
      <rPr>
        <sz val="12"/>
        <rFont val="Calibri"/>
        <family val="2"/>
        <scheme val="minor"/>
      </rPr>
      <t xml:space="preserve">
In most cases the 2016/17 mandatory national tariff was used to price HRGs.  This is a national “price list” that mandates (or, in some cases, recommends) the price paid by commissioners to providers for care delivered. Where 2016/17 prices were not available in the national tariff, the 2013/14 national reference costs were used, adjusted for Market Force Factors, averaged nationally and then uplifted for tariff inflation.  If neither of these sources provided costs for a HRG, specialty average costs were calculated from the tariff costed spells, and applied back to spells that were still un-costed (on the basis of the dominant spell treatment function).
</t>
    </r>
    <r>
      <rPr>
        <i/>
        <sz val="12"/>
        <rFont val="Calibri"/>
        <family val="2"/>
        <scheme val="minor"/>
      </rPr>
      <t>2. Calculate the spell-level HRG.</t>
    </r>
    <r>
      <rPr>
        <sz val="12"/>
        <rFont val="Calibri"/>
        <family val="2"/>
        <scheme val="minor"/>
      </rPr>
      <t xml:space="preserve">
Payments are made at a hospital spell-level (as opposed to a single Finished Consultant Episode (FCE), see step 3), and take the dominant HRG for that spell. HRGs are determined from inpatient HES using the NHS digital HRG Local payment grouping software. ‘Grouping’ is the process of using clinical information such as diagnosis codes and procedures codes (inpatients), to classify patients to case mix groups structured around Healthcare Resource Groups (HRGs). 
</t>
    </r>
    <r>
      <rPr>
        <i/>
        <sz val="12"/>
        <rFont val="Calibri"/>
        <family val="2"/>
        <scheme val="minor"/>
      </rPr>
      <t>3. Map episode data to spells and apply costs.</t>
    </r>
    <r>
      <rPr>
        <sz val="12"/>
        <rFont val="Calibri"/>
        <family val="2"/>
        <scheme val="minor"/>
      </rPr>
      <t xml:space="preserve">
On admission to hospital each patient is assigned to the care of a particular consultant and the HES dataset records a new consultant episode. When the patient is discharged from hospital, dies or is transferred from the care of one consultant to another, the record is closed and becomes a “finished consultant episode” (FCE). The period between admission to and discharge from the hospital is known as a spell of care and several FCEs might be recorded for a patient within a single spell of care. 
The episode-level output from the grouper was combined in to spells and the relevant prices and tariff rules applied.</t>
    </r>
  </si>
  <si>
    <r>
      <t xml:space="preserve">Standardisation of rates
</t>
    </r>
    <r>
      <rPr>
        <sz val="12"/>
        <rFont val="Calibri"/>
        <family val="2"/>
        <scheme val="minor"/>
      </rPr>
      <t>The standardised rate is the rate that would theoretically have occurred if the local older population had a similar distribution of characteristics (age, sex and deprivation) to the national older population. This allows valid comparisons to be made between LA populations (i.e. between one local authority and another) and between hospital populations (i.e. between one NHS Acute Trust and another). 
Using the indirect method of standardisation, the standardised rate for a particular local population is calculated by multiplying the national rate by the ratio of the observed to the expected rate for the particular local population. 
In the present application, the expected rate for a particular local population is calculated by combining national rates for forty groups defined by combinations of sex, age group (75-79,80-84,85-89,90+) and small area deprivation (quintiles of national distribution) to reflect the representation of these groups in the local population.  
ONS 2014 mid-year population estimates for the English population aged 75 and older were used to calculate population denominators for LA indicators. HES data for English patients admitted in 2014/15 aged 75 years and older were used to calculate hospital population denominators for NHS Acute Trust indicators.</t>
    </r>
  </si>
  <si>
    <t>Please note that the person costs referred to here are not what a hospital necessarily spends in reality. This is because a hospital may not pay the national tariff rates for every tariffed service that has been assigned, and similarly there is likely to be considerable local variation in the prices paid for services for which a national tariff does not apply.
When calculating the financial costs per 1,000 units of activity (e.g. per 1,000 A&amp;E attendances) for each age and sex breakdown the denominator is the number of units of activity within that particular age and sex breakdown (divided by 1,000) and not the total number of units of activity for all individuals aged 75 years and over.
Financial cost for certain hospital activities (e.g. A&amp;E attendances) broken-down by age and sex may not be displayed when the data for that hospital activity in that category has been suppressed to prevent identification of individuals. This is to prevent the cost data being used to back calculate the suppressed activity data.</t>
  </si>
  <si>
    <t>England*</t>
  </si>
  <si>
    <t>AE_FEMALE7579_PROP</t>
  </si>
  <si>
    <t>AE_FEMALE8084PROP</t>
  </si>
  <si>
    <t>AE_FEMALE8589_PROP</t>
  </si>
  <si>
    <t>AE_FEMALE90PLUS_PROP</t>
  </si>
  <si>
    <t>AE_MALE7579_PROP</t>
  </si>
  <si>
    <t>AE_MALE8084_PROP</t>
  </si>
  <si>
    <t>AE_MALE8589_PROP</t>
  </si>
  <si>
    <t>AE_MALE90PLUS_PROP</t>
  </si>
  <si>
    <t>NEL_FEMALE7579_PROP</t>
  </si>
  <si>
    <t>NEL_FEMALE8084PROP</t>
  </si>
  <si>
    <t>NEL_FEMALE8589_PROP</t>
  </si>
  <si>
    <t>NEL_FEMALE90PLUS_PROP</t>
  </si>
  <si>
    <t>NEL_MALE7579_PROP</t>
  </si>
  <si>
    <t>NEL_MALE8084_PROP</t>
  </si>
  <si>
    <t>NEL_MALE8589_PROP</t>
  </si>
  <si>
    <t>NEL_MALE90PLUS_PROP</t>
  </si>
  <si>
    <t>ELE_FEMALE7579_PROP</t>
  </si>
  <si>
    <t>ELE_FEMALE8084PROP</t>
  </si>
  <si>
    <t>ELE_FEMALE8589_PROP</t>
  </si>
  <si>
    <t>ELE_FEMALE90PLUS_PROP</t>
  </si>
  <si>
    <t>ELE_MALE7579_PROP</t>
  </si>
  <si>
    <t>ELE_MALE8084_PROP</t>
  </si>
  <si>
    <t>ELE_MALE8589_PROP</t>
  </si>
  <si>
    <t>ELE_MALE90PLUS_PROP</t>
  </si>
  <si>
    <t>PAT_FEMALE7579_PROP</t>
  </si>
  <si>
    <t>PAT_FEMALE8084PROP</t>
  </si>
  <si>
    <t>PAT_FEMALE8589_PROP</t>
  </si>
  <si>
    <t>PAT_FEMALE90PLUS_PROP</t>
  </si>
  <si>
    <t>PAT_MALE7579_PROP</t>
  </si>
  <si>
    <t>PAT_MALE8084_PROP</t>
  </si>
  <si>
    <t>PAT_MALE8589_PROP</t>
  </si>
  <si>
    <t>PAT_MALE90PLUS_PROP</t>
  </si>
  <si>
    <t>22 (Planned)</t>
  </si>
  <si>
    <t>22 (emergency)</t>
  </si>
  <si>
    <r>
      <rPr>
        <b/>
        <sz val="12"/>
        <color theme="1"/>
        <rFont val="Calibri"/>
        <family val="2"/>
        <scheme val="minor"/>
      </rPr>
      <t>Project background</t>
    </r>
    <r>
      <rPr>
        <sz val="11"/>
        <color theme="1"/>
        <rFont val="Calibri"/>
        <family val="2"/>
        <scheme val="minor"/>
      </rPr>
      <t xml:space="preserve">
Nuffield Trust has been part of a National Institute for Health Research (NIHR)-funded project to research acute hospital care for frail older people. For more information on this project please visit the NHIR website:</t>
    </r>
  </si>
  <si>
    <t>NHIR Journals Library (https://www.journalslibrary.nihr.ac.uk/programmes/hsdr/12500302/#/)</t>
  </si>
  <si>
    <t>Nuffield Trust (https://www.nuffieldtrust.org.uk/)</t>
  </si>
  <si>
    <r>
      <t xml:space="preserve">This CGA needs assessment tool 
</t>
    </r>
    <r>
      <rPr>
        <sz val="11"/>
        <color theme="1"/>
        <rFont val="Calibri"/>
        <family val="2"/>
        <scheme val="minor"/>
      </rPr>
      <t xml:space="preserve">As part of this project, this tool has been designed for local providers (NHS Acute Trusts) and commissioners (Local Authorities) of care in England.
Indicators have been developed and populated with data in this tool for each local authority (LA) and NHS Acute Trust to describe populations, hospital costs and hospital activity for people aged 75 years and over using the Hospital Episode Statistics (HES) and Office for National Statistics (ONS) datasets. These are delivered with HES-based measures of frailty and hospital utilisation. For NHS Acute Trusts additional indicators on patients outcomes (mortality and emergency readmission) have also been included.
The aim of the tool is to make this descriptive information more accessible in order to help providers and commissioners describe frailty and hospital activity within their older local populations aged 75 years and older, which could help in planning and making the business case for wider use of CGA. </t>
    </r>
  </si>
  <si>
    <t>Number and proportion of inpatients aged 75 years and over in each deprivation category defined by national quintiles of the Index of Multiple Deprivation (IMD) of residential area, with England comparators</t>
  </si>
  <si>
    <t>Admissions at the Trust for people aged 75 years and over by clinical specialty</t>
  </si>
  <si>
    <t>Number and proportion of bed days for patients aged 75 years and over categorised as "low", "intermediate" or "high" risk of frailty based on hospital frailty risk score, with England comparators</t>
  </si>
  <si>
    <r>
      <rPr>
        <u/>
        <vertAlign val="superscript"/>
        <sz val="11"/>
        <color theme="10"/>
        <rFont val="Calibri"/>
        <family val="2"/>
        <scheme val="minor"/>
      </rPr>
      <t>[1]</t>
    </r>
    <r>
      <rPr>
        <b/>
        <u/>
        <sz val="11"/>
        <color theme="10"/>
        <rFont val="Calibri"/>
        <family val="2"/>
        <scheme val="minor"/>
      </rPr>
      <t>Nuffield Trust</t>
    </r>
    <r>
      <rPr>
        <u/>
        <sz val="11"/>
        <color theme="10"/>
        <rFont val="Calibri"/>
        <family val="2"/>
        <scheme val="minor"/>
      </rPr>
      <t xml:space="preserve"> (https://www.nuffieldtrust.org.uk/about/corporate-policies#information-security-and-data)</t>
    </r>
  </si>
  <si>
    <r>
      <rPr>
        <u/>
        <vertAlign val="superscript"/>
        <sz val="11"/>
        <color theme="10"/>
        <rFont val="Calibri"/>
        <family val="2"/>
        <scheme val="minor"/>
      </rPr>
      <t>[2]</t>
    </r>
    <r>
      <rPr>
        <b/>
        <u/>
        <sz val="11"/>
        <color theme="10"/>
        <rFont val="Calibri"/>
        <family val="2"/>
        <scheme val="minor"/>
      </rPr>
      <t>ONS mid-year population estimates</t>
    </r>
    <r>
      <rPr>
        <u/>
        <sz val="11"/>
        <color theme="10"/>
        <rFont val="Calibri"/>
        <family val="2"/>
        <scheme val="minor"/>
      </rPr>
      <t xml:space="preserve"> (http://webarchive.nationalarchives.gov.uk/20160105225138/http:/www.ons.gov.uk/ons/publications/re-reference-tables.html?edition=tcm%3A77-368259)</t>
    </r>
  </si>
  <si>
    <r>
      <t>[3]</t>
    </r>
    <r>
      <rPr>
        <b/>
        <u/>
        <sz val="11"/>
        <color theme="10"/>
        <rFont val="Calibri"/>
        <family val="2"/>
        <scheme val="minor"/>
      </rPr>
      <t>Index of multiple deprivation</t>
    </r>
    <r>
      <rPr>
        <u/>
        <sz val="11"/>
        <color theme="10"/>
        <rFont val="Calibri"/>
        <family val="2"/>
        <scheme val="minor"/>
      </rPr>
      <t xml:space="preserve"> (https://www.gov.uk/government/statistics/english-indices-of-deprivation-2015)</t>
    </r>
  </si>
  <si>
    <r>
      <t>[4]</t>
    </r>
    <r>
      <rPr>
        <b/>
        <u/>
        <sz val="11"/>
        <color theme="10"/>
        <rFont val="Calibri"/>
        <family val="2"/>
        <scheme val="minor"/>
      </rPr>
      <t>J Soong</t>
    </r>
    <r>
      <rPr>
        <u/>
        <sz val="11"/>
        <color theme="10"/>
        <rFont val="Calibri"/>
        <family val="2"/>
        <scheme val="minor"/>
      </rPr>
      <t>, A J Poots, S Scott, K Donald, D Bell. Developing and validating a risk prediction model for acute care based on frailty syndromes (http://dx.doi.org/10.1136/bmjopen-2015-008457)</t>
    </r>
  </si>
  <si>
    <r>
      <rPr>
        <b/>
        <u/>
        <sz val="11"/>
        <color theme="10"/>
        <rFont val="Calibri"/>
        <family val="2"/>
        <scheme val="minor"/>
      </rPr>
      <t>NHS digital website</t>
    </r>
    <r>
      <rPr>
        <u/>
        <sz val="11"/>
        <color theme="10"/>
        <rFont val="Calibri"/>
        <family val="2"/>
        <scheme val="minor"/>
      </rPr>
      <t xml:space="preserve"> (http://content.digital.nhs.uk/article/2118/National-Specialty-ListTreatment-Function-Codes)</t>
    </r>
  </si>
  <si>
    <r>
      <t xml:space="preserve">Data sources and information governance
</t>
    </r>
    <r>
      <rPr>
        <sz val="12"/>
        <rFont val="Calibri"/>
        <family val="2"/>
        <scheme val="minor"/>
      </rPr>
      <t>This work uses data provided by patients and collected by the NHS as part of their care and support. Read more on our website</t>
    </r>
    <r>
      <rPr>
        <vertAlign val="superscript"/>
        <sz val="12"/>
        <rFont val="Calibri"/>
        <family val="2"/>
        <scheme val="minor"/>
      </rPr>
      <t>[1]</t>
    </r>
    <r>
      <rPr>
        <sz val="12"/>
        <rFont val="Calibri"/>
        <family val="2"/>
        <scheme val="minor"/>
      </rPr>
      <t>.</t>
    </r>
    <r>
      <rPr>
        <b/>
        <sz val="12"/>
        <rFont val="Calibri"/>
        <family val="2"/>
        <scheme val="minor"/>
      </rPr>
      <t xml:space="preserve"> </t>
    </r>
    <r>
      <rPr>
        <sz val="12"/>
        <rFont val="Calibri"/>
        <family val="2"/>
        <scheme val="minor"/>
      </rPr>
      <t>Patient-level data were used from two sources: the Hospital Episode Statistics (HES) and Office for National Statistics (ONS) mortality data. HES data captures information about everyone attending outpatient appointments, A&amp;E departments and admitted as inpatients to NHS hospitals in England. HES inpatient data includes information about patients' illnesses and related conditions, using the International Statistical Classification of Diseases and Related Health Problems, 10th Revision (ICD-10), and about their procedures, captured using the Classification of Surgical Operations and Procedures (OPCS-4). The indicators produced from HES and linked ONS mortality records were constructed by the Nuffield Trust using this pseudonymised individual level data. 
Hospital Episode Statistics data Copyright © (2014/15), the Health and Social Care Information Centre. Re-used with the permission of the Health and Social Care Information Centre. All rights reserved.
ONS Data © (2014/15), ONS. Re-used with the permission of the ONS. All rights reserved. Declaration: Those who carried out the original collection and analysis of the data bear no responsibility for their further analysis or interpretation.
To comply with information governance requirements, all small numbers (less than five) have been removed to prevent the identification of individuals</t>
    </r>
    <r>
      <rPr>
        <vertAlign val="superscript"/>
        <sz val="12"/>
        <rFont val="Calibri"/>
        <family val="2"/>
        <scheme val="minor"/>
      </rPr>
      <t>[A]</t>
    </r>
    <r>
      <rPr>
        <sz val="12"/>
        <rFont val="Calibri"/>
        <family val="2"/>
        <scheme val="minor"/>
      </rPr>
      <t>. 
Please note that with any analysis of HES the results are dependent on the quality of information about patients provided and the coding of information. When interpreting results (especially using England comparators) the local understanding of this should be taken into account.
To create crude and standardised rates for some of the indicators the 2014 mid-year population estimates published by ONS</t>
    </r>
    <r>
      <rPr>
        <vertAlign val="superscript"/>
        <sz val="12"/>
        <rFont val="Calibri"/>
        <family val="2"/>
        <scheme val="minor"/>
      </rPr>
      <t>[2]</t>
    </r>
    <r>
      <rPr>
        <sz val="12"/>
        <rFont val="Calibri"/>
        <family val="2"/>
        <scheme val="minor"/>
      </rPr>
      <t xml:space="preserve"> were used to form denominators.  These are based on Local Authority (LA) of residence.  
Index of Multiple Deprivation was sourced from the Ministry of Housing, Communities &amp; Local Government and are the English indices of deprivation 2015</t>
    </r>
    <r>
      <rPr>
        <vertAlign val="superscript"/>
        <sz val="12"/>
        <rFont val="Calibri"/>
        <family val="2"/>
        <scheme val="minor"/>
      </rPr>
      <t>[3]</t>
    </r>
  </si>
  <si>
    <r>
      <t xml:space="preserve">Local Authority and NHS Acute Trusts
</t>
    </r>
    <r>
      <rPr>
        <sz val="12"/>
        <rFont val="Calibri"/>
        <family val="2"/>
        <scheme val="minor"/>
      </rPr>
      <t>The LA area was chosen as it has the advantage that it provides more stable population denominators than other geographies, such as Clinical Commissioning Groups (CCGs), which are prone to change and are less certain in the way population estimates are constructed. The LA level also means that the data can link to LA commissioners and health and well-being boards where the issues relate to the wider care needs for the whole population. There were 326 local authorities in England in 2014.
Indicators are also presented for NHS Acute Trusts that provide acute hospital care as per NHS Digital.  There were 155 NHS Acute Trusts in England at the end of 2014/15, however, information has not been presented for all providers</t>
    </r>
    <r>
      <rPr>
        <vertAlign val="superscript"/>
        <sz val="12"/>
        <rFont val="Calibri"/>
        <family val="2"/>
        <scheme val="minor"/>
      </rPr>
      <t>a, b and c</t>
    </r>
    <r>
      <rPr>
        <sz val="12"/>
        <rFont val="Calibri"/>
        <family val="2"/>
        <scheme val="minor"/>
      </rPr>
      <t xml:space="preserve">.
The dashboards for each organisation type are independent of each other; selection of a specific LA in the LA dashboard does not impact on the selection of an NHS Acute Trust in the NHS dashboard (and vice versa) and specific organisations have to be manually selected in each dashboard. 
</t>
    </r>
    <r>
      <rPr>
        <vertAlign val="superscript"/>
        <sz val="12"/>
        <rFont val="Calibri"/>
        <family val="2"/>
        <scheme val="minor"/>
      </rPr>
      <t>a</t>
    </r>
    <r>
      <rPr>
        <sz val="10"/>
        <rFont val="Calibri"/>
        <family val="2"/>
        <scheme val="minor"/>
      </rPr>
      <t xml:space="preserve"> On 1st October 2014 London North West University Healthcare NHS Trust (Organisation Data Service (ODS) code: R1K) was formed from the merger of North West London Hospitals NHS Trust and Ealing Hospital NHS Trust. However, in the HES data set used for analysis, the 2014/15 information has been coded to London North West University Healthcare NHS Trust (R1K), and so the  information for the previous organisations are integrated within this NHS Trust's dashboard. 
</t>
    </r>
    <r>
      <rPr>
        <vertAlign val="superscript"/>
        <sz val="10"/>
        <rFont val="Calibri"/>
        <family val="2"/>
        <scheme val="minor"/>
      </rPr>
      <t>b</t>
    </r>
    <r>
      <rPr>
        <sz val="10"/>
        <rFont val="Calibri"/>
        <family val="2"/>
        <scheme val="minor"/>
      </rPr>
      <t xml:space="preserve"> In 2014/15 West Middlesex University Hospital NHS Trust (ODS code: RFW) was a separate NHS organisation providing their own healthcare services. Since then they have become part of Chelsea and Westminster Hospital NHS Foundation Trust (ODS code: RQM). In this tool the data for each organisation are shown separately reflecting their statuses in 2014/15.  
</t>
    </r>
    <r>
      <rPr>
        <vertAlign val="superscript"/>
        <sz val="10"/>
        <rFont val="Calibri"/>
        <family val="2"/>
        <scheme val="minor"/>
      </rPr>
      <t>c</t>
    </r>
    <r>
      <rPr>
        <sz val="10"/>
        <rFont val="Calibri"/>
        <family val="2"/>
        <scheme val="minor"/>
      </rPr>
      <t xml:space="preserve"> Great Ormond Street Hospital For Children NHS Foundation Trust (ODS code: RP4), Birmingham Women's NHS Foundation Trust (ODS code: RLU), Liverpool Women's NHS Foundation Trust (ODS code: REP) and The Clatterbridge Cancer Centre NHS Foundation Trust (ODS code: REN) have not been included in this tool, due to very low levels of hospital activity coded in HES for patients aged 75 years and over, and their data has not been included in the England comparators.</t>
    </r>
  </si>
  <si>
    <r>
      <t xml:space="preserve">Understanding the values and proportions
</t>
    </r>
    <r>
      <rPr>
        <sz val="12"/>
        <rFont val="Calibri"/>
        <family val="2"/>
        <scheme val="minor"/>
      </rPr>
      <t>The contents of this tool are based on data extracted from HES between 1st April 2014 and 31st March 2015, describing the hospital care and outcomes of people aged 75 years or over who were either resident in England, or admitted to an NHS hospital in England over this period.
For indicators describing admissions (including the emergency readmissions patient outcome indicator) and A&amp;E and outpatient attendances the values represent the number of occurrences for that particular hospital activity. This means that an individual can be represented more than once in these measures; for example, when an individual has had more than one A&amp;E attendance in 2014/15 each one will contribute to the total. 
Similarly, for indicators describing in-hospital bed usage the values represent the total number of bed days that have occurred and an individual can contribute to this value on more than one occasion. In other words when they have multiple admissions and over-night stays in 2014/15 the number of bed days for each occurrence will contribute to the total. 
For indicators describing the number of in-patients an individual will only contribute to the totals once, irrespective of how many admissions they have had throughout 2014/15.
These will be true for both LAs and NHS Acute Trusts values, for all types of measures (levels of activity, financial costs and levels of frailty) for each type of hospital contact (admissions, attendances and in-patients).
Proportions for all indicators are expressed as a percentage. The percentage is calculated as the value of the particular breakdown of that measure divided by the total value for all individuals aged 75 years old and over for that measure. For example, for an NHS Acute Trust the percentage of outpatient attendances by men aged 75-79 years is:
the total number of outpatient attendances that were made by men aged 75-79 years at the NHS trust in 2014/15 divided by the total number of outpatient attendances made by anyone aged 75 years and over at the NHS Trust in 2014/15</t>
    </r>
  </si>
  <si>
    <t xml:space="preserve">For all LA HES based indicators (CGA3 - CGA15) individuals are defined as being from within a LA area based on the postcode of residence provided in HES data. Values for these indicators represent individuals' contacts with any hospital in England and not just those within the LA geographical area. For example an individual could be defined as being from within one LA area based on their post code of residence but they attend an A&amp;E department within another LA area (such as whilst on holiday); this contact would contribute to the value of the LA that they are normally resident in, as coded by the postcode within the records for that A&amp;E attendance.
For the HES based indicator that measures the number of inpatients (CGA12) an individual is defined as being from within a LA area based on the postcode at the time of their first admission within 2014/15 and an individual will only contribute once to the value of only one LA. For example if a patient has had two admissions in 2014/15, one from one residence and the other from a different residence, and the two residences have been defined as being from within two different LA areas then the individual will only feature in the total value of the first LA.
For all other indicators based on HES data (CGA3 - CGA11, CGA14 &amp; CGA15) an individual is defined as being from within a LA area based on the postcode of residence at the time of each separate hospital contact so an individual may contribute to the specified hospital activity values of multiple LAs. For example if a patient has had two A&amp;E attendances in 2014/15, one from one residence and the other from a different residence, and the two residences have been defined as being within two different LA areas then the individual will feature in the total values of A&amp;E attendances for both LAs.
LA level frailty indicators that are based on HES data (CGA12 - CGA15) will only represent individuals aged 75 years and older who had inpatient hospital activity recorded in HES data during the time period and not frailty levels of the whole resident population aged 75 years and over. This is, however, also true for the data covering the whole of England so comparisons to national values are possible. </t>
  </si>
  <si>
    <r>
      <t xml:space="preserve">Development of frailty indicators
</t>
    </r>
    <r>
      <rPr>
        <sz val="12"/>
        <rFont val="Calibri"/>
        <family val="2"/>
        <scheme val="minor"/>
      </rPr>
      <t>Frailty syndromes were developed by Soong J, Poots AJ, Scott S, et al 2015</t>
    </r>
    <r>
      <rPr>
        <vertAlign val="superscript"/>
        <sz val="12"/>
        <rFont val="Calibri"/>
        <family val="2"/>
        <scheme val="minor"/>
      </rPr>
      <t>[4]</t>
    </r>
    <r>
      <rPr>
        <sz val="12"/>
        <rFont val="Calibri"/>
        <family val="2"/>
        <scheme val="minor"/>
      </rPr>
      <t>. They are not mutually exclusive and patients can have one or more frailty syndromes. Patients are identified by having at least one admission in 2014/15 but syndromes are identified anywhere in a person's HES inpatient records over the two years previous to 2014/15.
The frailty level indicators are derived from work carried out by the Nuffield Trust to develop a hospital frailty risk score. The risk score is based on the presence of one or more of 109 3-character ICD-10 codes in the hospital records of patients. These 109 codes extended on the existing pre-defined list that are recognised to identify frailty syndromes (such as falls, fractures and cognitive problems) to other codes such as those that describe acute infections, hospital acquired problems, electrolytes and metabolic disorders and cerebrovascular disease.
The risk score is calculated from the number of these ICD-10 codes that appear anywhere in a person's HES inpatient records over the two years previous to 2014/15. It includes both primary and secondary diagnoses coded in up to 20 diagnostic fields, and includes all episodes of inpatient care.  A different number of points are awarded for each of the ICD-10 codes based on a previous analysis.</t>
    </r>
  </si>
  <si>
    <r>
      <t xml:space="preserve">Clinical Specialties
</t>
    </r>
    <r>
      <rPr>
        <sz val="12"/>
        <rFont val="Calibri"/>
        <family val="2"/>
        <scheme val="minor"/>
      </rPr>
      <t>A patient's admission is assigned one of four groupings of clinical specialty based on the one that they are first treated under. These are 
1. Surgical: all non trauma &amp; orthopaedic specialties
2. Surgical: trauma &amp; orthopaedic specialty
3. All medical
4. Other: all psychiatry, all radiology,  all pathology and all other.
Please note that caution should be taken when interpreting this information as local placement of patients on particular wards may be down to availability of resources rather than need.
The codes for these clinical specialties can be found at</t>
    </r>
  </si>
  <si>
    <t>Financial cost per 1,000 outpatient attendances by those aged 75 years and over in England in 2014/15</t>
  </si>
  <si>
    <r>
      <rPr>
        <vertAlign val="superscript"/>
        <sz val="10"/>
        <rFont val="Calibri"/>
        <family val="2"/>
        <scheme val="minor"/>
      </rPr>
      <t>[A]</t>
    </r>
    <r>
      <rPr>
        <sz val="10"/>
        <rFont val="Calibri"/>
        <family val="2"/>
        <scheme val="minor"/>
      </rPr>
      <t>Please note for The Walton Centre NHS Foundation Trust additional suppression of data occurred for indicators CGA20 and CGA22. This is because initially only one of the age and sex categories were supressed and when combined with the proportion information this meant that the supressed data can be re-calculated. Therefore for each indicator the next largest value was also suppressed, despite not breaking the small numbers rule, in order to retain the percentage information. All values supressed in this situation were less than 13 and thought not to be significant.</t>
    </r>
  </si>
  <si>
    <r>
      <t xml:space="preserve">Contents                 </t>
    </r>
    <r>
      <rPr>
        <sz val="14"/>
        <color theme="1"/>
        <rFont val="Calibri"/>
        <family val="2"/>
        <scheme val="minor"/>
      </rPr>
      <t xml:space="preserve"> (click to access)</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</si>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</sst>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_(&quot;£&quot;* #,##0.00_);_(&quot;£&quot;* \(#,##0.00\);_(&quot;£&quot;* &quot;-&quot;??_);_(@_)"/>
    <numFmt numFmtId="165" formatCode="_(* #,##0.00_);_(* \(#,##0.00\);_(* &quot;-&quot;??_);_(@_)"/>
    <numFmt numFmtId="166" formatCode="###########0"/>
    <numFmt numFmtId="167" formatCode="##0.00000000"/>
    <numFmt numFmtId="168" formatCode="###0.0000000"/>
    <numFmt numFmtId="169" formatCode="####0.000000"/>
    <numFmt numFmtId="170" formatCode="#####0.00000"/>
    <numFmt numFmtId="171" formatCode="0.0000000000"/>
    <numFmt numFmtId="172" formatCode="#0.000000000"/>
    <numFmt numFmtId="173" formatCode="0.0%"/>
    <numFmt numFmtId="174" formatCode="0.0"/>
    <numFmt numFmtId="175" formatCode="_-* #,##0_-;\-* #,##0_-;_-* &quot;-&quot;??_-;_-@_-"/>
    <numFmt numFmtId="176" formatCode="######0.0000"/>
    <numFmt numFmtId="177" formatCode="#######0.000"/>
    <numFmt numFmtId="178" formatCode="########0.00"/>
    <numFmt numFmtId="179" formatCode="#########0.0"/>
    <numFmt numFmtId="180" formatCode="&quot;£&quot;#,##0.00"/>
    <numFmt numFmtId="181" formatCode="&quot;£&quot;#,##0"/>
  </numFmts>
  <fonts count="6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sz val="10"/>
      <name val="MS Sans Serif"/>
      <family val="2"/>
    </font>
    <font>
      <b/>
      <sz val="12"/>
      <color theme="1"/>
      <name val="Calibri"/>
      <family val="2"/>
      <scheme val="minor"/>
    </font>
    <font>
      <sz val="10"/>
      <name val="Arial"/>
      <family val="2"/>
    </font>
    <font>
      <u/>
      <sz val="10"/>
      <color indexed="12"/>
      <name val="Arial"/>
      <family val="2"/>
    </font>
    <font>
      <u/>
      <sz val="11"/>
      <color theme="10"/>
      <name val="Calibri"/>
      <family val="2"/>
    </font>
    <font>
      <b/>
      <sz val="10"/>
      <name val="Arial"/>
      <family val="2"/>
    </font>
    <font>
      <sz val="10"/>
      <color theme="1"/>
      <name val="Arial"/>
      <family val="2"/>
    </font>
    <font>
      <b/>
      <sz val="12"/>
      <name val="Calibri"/>
      <family val="2"/>
      <scheme val="minor"/>
    </font>
    <font>
      <sz val="11"/>
      <name val="Calibri"/>
      <family val="2"/>
      <scheme val="minor"/>
    </font>
    <font>
      <sz val="12"/>
      <name val="Calibri"/>
      <family val="2"/>
      <scheme val="minor"/>
    </font>
    <font>
      <vertAlign val="superscript"/>
      <sz val="12"/>
      <color theme="1"/>
      <name val="Calibri"/>
      <family val="2"/>
      <scheme val="minor"/>
    </font>
    <font>
      <vertAlign val="superscript"/>
      <sz val="11"/>
      <color theme="1"/>
      <name val="Calibri"/>
      <family val="2"/>
      <scheme val="minor"/>
    </font>
    <font>
      <u/>
      <sz val="11"/>
      <name val="Calibri"/>
      <family val="2"/>
      <scheme val="minor"/>
    </font>
    <font>
      <b/>
      <sz val="14"/>
      <name val="Calibri"/>
      <family val="2"/>
      <scheme val="minor"/>
    </font>
    <font>
      <b/>
      <u/>
      <sz val="13"/>
      <name val="Calibri"/>
      <family val="2"/>
      <scheme val="minor"/>
    </font>
    <font>
      <b/>
      <i/>
      <sz val="12"/>
      <name val="Calibri"/>
      <family val="2"/>
      <scheme val="minor"/>
    </font>
    <font>
      <i/>
      <sz val="11"/>
      <name val="Calibri"/>
      <family val="2"/>
      <scheme val="minor"/>
    </font>
    <font>
      <b/>
      <sz val="16"/>
      <name val="Calibri"/>
      <family val="2"/>
      <scheme val="minor"/>
    </font>
    <font>
      <b/>
      <u/>
      <sz val="11"/>
      <color theme="1"/>
      <name val="Calibri"/>
      <family val="2"/>
      <scheme val="minor"/>
    </font>
    <font>
      <b/>
      <sz val="10"/>
      <color theme="1"/>
      <name val="Calibri"/>
      <family val="2"/>
      <scheme val="minor"/>
    </font>
    <font>
      <i/>
      <sz val="12"/>
      <name val="Calibri"/>
      <family val="2"/>
      <scheme val="minor"/>
    </font>
    <font>
      <sz val="10"/>
      <color theme="1"/>
      <name val="Calibri"/>
      <family val="2"/>
      <scheme val="minor"/>
    </font>
    <font>
      <b/>
      <sz val="26"/>
      <color theme="1"/>
      <name val="Calibri"/>
      <family val="2"/>
      <scheme val="minor"/>
    </font>
    <font>
      <sz val="11"/>
      <color rgb="FF000000"/>
      <name val="Calibri"/>
      <family val="2"/>
      <scheme val="minor"/>
    </font>
    <font>
      <vertAlign val="superscript"/>
      <sz val="12"/>
      <name val="Calibri"/>
      <family val="2"/>
      <scheme val="minor"/>
    </font>
    <font>
      <sz val="10"/>
      <name val="Calibri"/>
      <family val="2"/>
      <scheme val="minor"/>
    </font>
    <font>
      <vertAlign val="superscript"/>
      <sz val="10"/>
      <name val="Calibri"/>
      <family val="2"/>
      <scheme val="minor"/>
    </font>
    <font>
      <sz val="9.5"/>
      <color rgb="FF000000"/>
      <name val="Arial"/>
      <family val="2"/>
    </font>
    <font>
      <b/>
      <sz val="9.5"/>
      <color rgb="FF112277"/>
      <name val="Arial"/>
      <family val="2"/>
    </font>
    <font>
      <b/>
      <sz val="9.5"/>
      <color rgb="FF112277"/>
      <name val="Arial"/>
      <family val="2"/>
    </font>
    <font>
      <sz val="9.5"/>
      <color rgb="FF000000"/>
      <name val="Arial"/>
      <family val="2"/>
    </font>
    <font>
      <b/>
      <i/>
      <u/>
      <sz val="14"/>
      <color theme="1"/>
      <name val="Calibri"/>
      <family val="2"/>
      <scheme val="minor"/>
    </font>
    <font>
      <sz val="9"/>
      <color theme="1"/>
      <name val="Calibri"/>
      <family val="2"/>
      <scheme val="minor"/>
    </font>
    <font>
      <sz val="9"/>
      <color rgb="FF333333"/>
      <name val="Consolas"/>
      <family val="3"/>
    </font>
    <font>
      <sz val="10"/>
      <color rgb="FF0A0101"/>
      <name val="Arial"/>
      <family val="2"/>
    </font>
    <font>
      <u/>
      <vertAlign val="superscript"/>
      <sz val="11"/>
      <color theme="10"/>
      <name val="Calibri"/>
      <family val="2"/>
      <scheme val="minor"/>
    </font>
    <font>
      <b/>
      <u/>
      <sz val="11"/>
      <color theme="10"/>
      <name val="Calibri"/>
      <family val="2"/>
      <scheme val="minor"/>
    </font>
    <font>
      <i/>
      <sz val="11"/>
      <color theme="1"/>
      <name val="Calibri"/>
      <family val="2"/>
      <scheme val="minor"/>
    </font>
    <font>
      <sz val="14"/>
      <color theme="1"/>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44"/>
        <bgColor indexed="64"/>
      </patternFill>
    </fill>
    <fill>
      <patternFill patternType="solid">
        <fgColor indexed="43"/>
        <bgColor indexed="64"/>
      </patternFill>
    </fill>
    <fill>
      <patternFill patternType="solid">
        <fgColor rgb="FFFF0000"/>
        <bgColor indexed="64"/>
      </patternFill>
    </fill>
    <fill>
      <patternFill patternType="solid">
        <fgColor rgb="FFFFFFFF"/>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C6677"/>
        <bgColor indexed="64"/>
      </patternFill>
    </fill>
    <fill>
      <patternFill patternType="solid">
        <fgColor rgb="FFEDF2F9"/>
        <bgColor indexed="64"/>
      </patternFill>
    </fill>
    <fill>
      <patternFill patternType="solid">
        <fgColor rgb="FFFAFBFE"/>
        <bgColor indexed="64"/>
      </patternFill>
    </fill>
    <fill>
      <patternFill patternType="solid">
        <fgColor rgb="FF00B050"/>
        <bgColor indexed="64"/>
      </patternFill>
    </fill>
    <fill>
      <patternFill patternType="solid">
        <fgColor rgb="FFFBFB75"/>
        <bgColor indexed="64"/>
      </patternFill>
    </fill>
    <fill>
      <patternFill patternType="solid">
        <fgColor rgb="FF92D050"/>
        <bgColor indexed="64"/>
      </patternFill>
    </fill>
    <fill>
      <patternFill patternType="solid">
        <fgColor rgb="FFF4CC7C"/>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0" tint="-0.49998474074526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auto="1"/>
      </bottom>
      <diagonal/>
    </border>
    <border>
      <left/>
      <right/>
      <top style="dashed">
        <color auto="1"/>
      </top>
      <bottom style="dashed">
        <color auto="1"/>
      </bottom>
      <diagonal/>
    </border>
    <border>
      <left/>
      <right/>
      <top style="dashed">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0B7BB"/>
      </left>
      <right style="thin">
        <color rgb="FFB0B7BB"/>
      </right>
      <top style="thin">
        <color rgb="FFB0B7BB"/>
      </top>
      <bottom style="thin">
        <color rgb="FFB0B7BB"/>
      </bottom>
      <diagonal/>
    </border>
    <border>
      <left/>
      <right/>
      <top/>
      <bottom style="thin">
        <color rgb="FFB0B7BB"/>
      </bottom>
      <diagonal/>
    </border>
    <border>
      <left style="thin">
        <color rgb="FFB0B7BB"/>
      </left>
      <right style="thin">
        <color rgb="FFB0B7BB"/>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0" fontId="18" fillId="0" borderId="0" applyNumberFormat="0" applyFill="0" applyBorder="0" applyAlignment="0" applyProtection="0"/>
    <xf numFmtId="165" fontId="23" fillId="0" borderId="0" applyFont="0" applyFill="0" applyBorder="0" applyAlignment="0" applyProtection="0"/>
    <xf numFmtId="165" fontId="1" fillId="0" borderId="0" applyFon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3" fillId="0" borderId="0"/>
    <xf numFmtId="0" fontId="23" fillId="0" borderId="0"/>
    <xf numFmtId="0" fontId="23" fillId="0" borderId="0"/>
    <xf numFmtId="0" fontId="23" fillId="0" borderId="0"/>
    <xf numFmtId="0" fontId="1" fillId="0" borderId="0"/>
    <xf numFmtId="0" fontId="23" fillId="0" borderId="0"/>
    <xf numFmtId="0" fontId="1" fillId="0" borderId="0"/>
    <xf numFmtId="0" fontId="23" fillId="0" borderId="0"/>
    <xf numFmtId="0" fontId="23" fillId="0" borderId="0"/>
    <xf numFmtId="0" fontId="23" fillId="0" borderId="0"/>
    <xf numFmtId="0" fontId="1" fillId="0" borderId="0"/>
    <xf numFmtId="0" fontId="1" fillId="0" borderId="0"/>
    <xf numFmtId="0" fontId="1" fillId="8" borderId="8" applyNumberFormat="0" applyFont="0" applyAlignment="0" applyProtection="0"/>
    <xf numFmtId="9" fontId="23" fillId="0" borderId="0" applyFont="0" applyFill="0" applyBorder="0" applyAlignment="0" applyProtection="0"/>
    <xf numFmtId="0" fontId="26" fillId="34" borderId="0">
      <alignment vertical="center"/>
      <protection locked="0"/>
    </xf>
    <xf numFmtId="0" fontId="23" fillId="34" borderId="11">
      <alignment vertical="center"/>
      <protection locked="0"/>
    </xf>
    <xf numFmtId="0" fontId="26" fillId="0" borderId="0">
      <protection locked="0"/>
    </xf>
    <xf numFmtId="0" fontId="23" fillId="34" borderId="13">
      <alignment horizontal="center" vertical="center"/>
      <protection locked="0"/>
    </xf>
    <xf numFmtId="0" fontId="23" fillId="35" borderId="0">
      <protection locked="0"/>
    </xf>
    <xf numFmtId="9" fontId="21"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0" fontId="23" fillId="0" borderId="0"/>
    <xf numFmtId="0" fontId="1" fillId="0" borderId="0"/>
    <xf numFmtId="0" fontId="27" fillId="0" borderId="0"/>
    <xf numFmtId="0" fontId="27" fillId="0" borderId="0"/>
    <xf numFmtId="0" fontId="1" fillId="0" borderId="0"/>
    <xf numFmtId="0" fontId="1" fillId="8" borderId="8" applyNumberFormat="0" applyFont="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48" fillId="0" borderId="0"/>
    <xf numFmtId="0" fontId="51" fillId="0" borderId="0"/>
  </cellStyleXfs>
  <cellXfs count="293">
    <xf numFmtId="0" fontId="0" fillId="0" borderId="0" xfId="0"/>
    <xf numFmtId="0" fontId="0" fillId="33" borderId="0" xfId="0" applyFill="1" applyBorder="1"/>
    <xf numFmtId="0" fontId="0" fillId="33" borderId="0" xfId="0" applyFill="1"/>
    <xf numFmtId="166" fontId="0" fillId="37" borderId="14" xfId="0" applyNumberFormat="1" applyFont="1" applyFill="1" applyBorder="1" applyAlignment="1">
      <alignment horizontal="right"/>
    </xf>
    <xf numFmtId="167" fontId="0" fillId="37" borderId="14" xfId="0" applyNumberFormat="1" applyFont="1" applyFill="1" applyBorder="1" applyAlignment="1">
      <alignment horizontal="right"/>
    </xf>
    <xf numFmtId="168" fontId="0" fillId="37" borderId="14" xfId="0" applyNumberFormat="1" applyFont="1" applyFill="1" applyBorder="1" applyAlignment="1">
      <alignment horizontal="right"/>
    </xf>
    <xf numFmtId="169" fontId="0" fillId="37" borderId="14" xfId="0" applyNumberFormat="1" applyFont="1" applyFill="1" applyBorder="1" applyAlignment="1">
      <alignment horizontal="right"/>
    </xf>
    <xf numFmtId="170" fontId="0" fillId="37" borderId="14" xfId="0" applyNumberFormat="1" applyFont="1" applyFill="1" applyBorder="1" applyAlignment="1">
      <alignment horizontal="right"/>
    </xf>
    <xf numFmtId="171" fontId="0" fillId="37" borderId="14" xfId="0" applyNumberFormat="1" applyFont="1" applyFill="1" applyBorder="1" applyAlignment="1">
      <alignment horizontal="right"/>
    </xf>
    <xf numFmtId="172" fontId="0" fillId="37" borderId="14" xfId="0" applyNumberFormat="1" applyFont="1" applyFill="1" applyBorder="1" applyAlignment="1">
      <alignment horizontal="right"/>
    </xf>
    <xf numFmtId="0" fontId="0" fillId="33" borderId="15" xfId="0" applyFill="1" applyBorder="1"/>
    <xf numFmtId="173" fontId="0" fillId="33" borderId="15" xfId="0" applyNumberFormat="1" applyFill="1" applyBorder="1"/>
    <xf numFmtId="173" fontId="0" fillId="33" borderId="15" xfId="78" applyNumberFormat="1" applyFont="1" applyFill="1" applyBorder="1"/>
    <xf numFmtId="0" fontId="16" fillId="33" borderId="0" xfId="0" applyFont="1" applyFill="1"/>
    <xf numFmtId="174" fontId="0" fillId="33" borderId="15" xfId="0" applyNumberFormat="1" applyFill="1" applyBorder="1"/>
    <xf numFmtId="1" fontId="0" fillId="33" borderId="15" xfId="0" applyNumberFormat="1" applyFill="1" applyBorder="1"/>
    <xf numFmtId="164" fontId="0" fillId="33" borderId="15" xfId="0" applyNumberFormat="1" applyFill="1" applyBorder="1"/>
    <xf numFmtId="0" fontId="0" fillId="0" borderId="15" xfId="0" applyFill="1" applyBorder="1"/>
    <xf numFmtId="0" fontId="0" fillId="0" borderId="0" xfId="0" applyFill="1"/>
    <xf numFmtId="0" fontId="0" fillId="33" borderId="19" xfId="0" applyFill="1" applyBorder="1"/>
    <xf numFmtId="0" fontId="0" fillId="33" borderId="20" xfId="0" applyFill="1" applyBorder="1"/>
    <xf numFmtId="0" fontId="42" fillId="0" borderId="15" xfId="0" applyFont="1" applyFill="1" applyBorder="1" applyAlignment="1">
      <alignment horizontal="center" vertical="center"/>
    </xf>
    <xf numFmtId="0" fontId="0" fillId="0" borderId="0" xfId="0" applyAlignment="1"/>
    <xf numFmtId="0" fontId="44" fillId="0" borderId="0" xfId="0" applyFont="1" applyAlignment="1">
      <alignment vertical="center"/>
    </xf>
    <xf numFmtId="0" fontId="0" fillId="0" borderId="0" xfId="0"/>
    <xf numFmtId="0" fontId="16" fillId="0" borderId="0" xfId="0" applyFont="1"/>
    <xf numFmtId="0" fontId="0" fillId="40" borderId="0" xfId="0" applyFill="1" applyAlignment="1"/>
    <xf numFmtId="0" fontId="0" fillId="0" borderId="19" xfId="0" applyFill="1" applyBorder="1"/>
    <xf numFmtId="0" fontId="0" fillId="0" borderId="0" xfId="0" applyFill="1" applyBorder="1"/>
    <xf numFmtId="0" fontId="0" fillId="0" borderId="20" xfId="0" applyFill="1" applyBorder="1"/>
    <xf numFmtId="0" fontId="49" fillId="41" borderId="27" xfId="80" applyFont="1" applyFill="1" applyBorder="1" applyAlignment="1">
      <alignment horizontal="center"/>
    </xf>
    <xf numFmtId="0" fontId="48" fillId="42" borderId="0" xfId="80" applyFont="1" applyFill="1" applyBorder="1" applyAlignment="1">
      <alignment horizontal="left"/>
    </xf>
    <xf numFmtId="0" fontId="48" fillId="37" borderId="14" xfId="80" applyFont="1" applyFill="1" applyBorder="1" applyAlignment="1">
      <alignment horizontal="left"/>
    </xf>
    <xf numFmtId="166" fontId="48" fillId="37" borderId="14" xfId="80" applyNumberFormat="1" applyFont="1" applyFill="1" applyBorder="1" applyAlignment="1">
      <alignment horizontal="right"/>
    </xf>
    <xf numFmtId="170" fontId="48" fillId="37" borderId="14" xfId="80" applyNumberFormat="1" applyFont="1" applyFill="1" applyBorder="1" applyAlignment="1">
      <alignment horizontal="right"/>
    </xf>
    <xf numFmtId="176" fontId="48" fillId="37" borderId="14" xfId="80" applyNumberFormat="1" applyFont="1" applyFill="1" applyBorder="1" applyAlignment="1">
      <alignment horizontal="right"/>
    </xf>
    <xf numFmtId="169" fontId="48" fillId="37" borderId="14" xfId="80" applyNumberFormat="1" applyFont="1" applyFill="1" applyBorder="1" applyAlignment="1">
      <alignment horizontal="right"/>
    </xf>
    <xf numFmtId="177" fontId="48" fillId="37" borderId="14" xfId="80" applyNumberFormat="1" applyFont="1" applyFill="1" applyBorder="1" applyAlignment="1">
      <alignment horizontal="right"/>
    </xf>
    <xf numFmtId="167" fontId="48" fillId="37" borderId="14" xfId="80" applyNumberFormat="1" applyFont="1" applyFill="1" applyBorder="1" applyAlignment="1">
      <alignment horizontal="right"/>
    </xf>
    <xf numFmtId="172" fontId="48" fillId="37" borderId="14" xfId="80" applyNumberFormat="1" applyFont="1" applyFill="1" applyBorder="1" applyAlignment="1">
      <alignment horizontal="right"/>
    </xf>
    <xf numFmtId="178" fontId="48" fillId="37" borderId="14" xfId="80" applyNumberFormat="1" applyFont="1" applyFill="1" applyBorder="1" applyAlignment="1">
      <alignment horizontal="right"/>
    </xf>
    <xf numFmtId="168" fontId="48" fillId="37" borderId="14" xfId="80" applyNumberFormat="1" applyFont="1" applyFill="1" applyBorder="1" applyAlignment="1">
      <alignment horizontal="right"/>
    </xf>
    <xf numFmtId="171" fontId="48" fillId="37" borderId="14" xfId="80" applyNumberFormat="1" applyFont="1" applyFill="1" applyBorder="1" applyAlignment="1">
      <alignment horizontal="right"/>
    </xf>
    <xf numFmtId="179" fontId="48" fillId="37" borderId="14" xfId="80" applyNumberFormat="1" applyFont="1" applyFill="1" applyBorder="1" applyAlignment="1">
      <alignment horizontal="right"/>
    </xf>
    <xf numFmtId="0" fontId="50" fillId="41" borderId="27" xfId="80" applyFont="1" applyFill="1" applyBorder="1" applyAlignment="1">
      <alignment horizontal="center"/>
    </xf>
    <xf numFmtId="0" fontId="51" fillId="37" borderId="14" xfId="80" applyFont="1" applyFill="1" applyBorder="1" applyAlignment="1">
      <alignment horizontal="left"/>
    </xf>
    <xf numFmtId="0" fontId="51" fillId="42" borderId="0" xfId="80" applyFont="1" applyFill="1" applyBorder="1" applyAlignment="1">
      <alignment horizontal="left"/>
    </xf>
    <xf numFmtId="166" fontId="48" fillId="37" borderId="0" xfId="80" applyNumberFormat="1" applyFont="1" applyFill="1" applyBorder="1" applyAlignment="1">
      <alignment horizontal="right"/>
    </xf>
    <xf numFmtId="0" fontId="50" fillId="41" borderId="0" xfId="80" applyFont="1" applyFill="1" applyBorder="1" applyAlignment="1">
      <alignment horizontal="center"/>
    </xf>
    <xf numFmtId="9" fontId="48" fillId="42" borderId="0" xfId="78" applyFont="1" applyFill="1" applyBorder="1" applyAlignment="1">
      <alignment horizontal="left"/>
    </xf>
    <xf numFmtId="0" fontId="0" fillId="36" borderId="0" xfId="0" applyFill="1" applyAlignment="1"/>
    <xf numFmtId="0" fontId="48" fillId="37" borderId="14" xfId="80" applyFont="1" applyFill="1" applyBorder="1" applyAlignment="1">
      <alignment horizontal="center"/>
    </xf>
    <xf numFmtId="0" fontId="48" fillId="48" borderId="0" xfId="80" applyFont="1" applyFill="1" applyBorder="1" applyAlignment="1">
      <alignment horizontal="left"/>
    </xf>
    <xf numFmtId="0" fontId="0" fillId="47" borderId="28" xfId="0" applyFill="1" applyBorder="1" applyAlignment="1"/>
    <xf numFmtId="0" fontId="51" fillId="0" borderId="0" xfId="80" applyFont="1" applyFill="1" applyBorder="1" applyAlignment="1">
      <alignment horizontal="left"/>
    </xf>
    <xf numFmtId="0" fontId="48" fillId="0" borderId="0" xfId="80" applyFont="1" applyFill="1" applyBorder="1" applyAlignment="1">
      <alignment horizontal="left"/>
    </xf>
    <xf numFmtId="0" fontId="0" fillId="46" borderId="15" xfId="0" applyFill="1" applyBorder="1" applyAlignment="1">
      <alignment horizontal="center"/>
    </xf>
    <xf numFmtId="0" fontId="0" fillId="46" borderId="0" xfId="0" applyFill="1" applyBorder="1" applyAlignment="1">
      <alignment horizontal="center"/>
    </xf>
    <xf numFmtId="0" fontId="0" fillId="46" borderId="0" xfId="0" applyFill="1" applyAlignment="1">
      <alignment horizontal="center"/>
    </xf>
    <xf numFmtId="173" fontId="0" fillId="0" borderId="15" xfId="78" applyNumberFormat="1" applyFont="1" applyFill="1" applyBorder="1"/>
    <xf numFmtId="0" fontId="0" fillId="45" borderId="15" xfId="0" applyFill="1" applyBorder="1"/>
    <xf numFmtId="9" fontId="0" fillId="0" borderId="0" xfId="78" applyFont="1"/>
    <xf numFmtId="173" fontId="0" fillId="0" borderId="15" xfId="0" applyNumberFormat="1" applyFill="1" applyBorder="1"/>
    <xf numFmtId="0" fontId="0" fillId="43" borderId="0" xfId="0" applyFill="1" applyBorder="1"/>
    <xf numFmtId="165" fontId="48" fillId="37" borderId="14" xfId="79" applyFont="1" applyFill="1" applyBorder="1" applyAlignment="1">
      <alignment horizontal="right"/>
    </xf>
    <xf numFmtId="180" fontId="0" fillId="0" borderId="0" xfId="0" applyNumberFormat="1" applyFill="1"/>
    <xf numFmtId="165" fontId="0" fillId="0" borderId="0" xfId="0" applyNumberFormat="1" applyFill="1"/>
    <xf numFmtId="0" fontId="0" fillId="0" borderId="15" xfId="0" applyBorder="1"/>
    <xf numFmtId="0" fontId="53" fillId="0" borderId="15" xfId="0" applyFont="1" applyFill="1" applyBorder="1" applyAlignment="1">
      <alignment horizontal="center" vertical="center"/>
    </xf>
    <xf numFmtId="0" fontId="51" fillId="0" borderId="14" xfId="80" applyFont="1" applyFill="1" applyBorder="1" applyAlignment="1">
      <alignment horizontal="left"/>
    </xf>
    <xf numFmtId="0" fontId="0" fillId="45" borderId="0" xfId="0" applyFill="1"/>
    <xf numFmtId="164" fontId="0" fillId="0" borderId="0" xfId="77" applyFont="1"/>
    <xf numFmtId="0" fontId="0" fillId="43" borderId="0" xfId="0" applyFill="1"/>
    <xf numFmtId="177" fontId="0" fillId="37" borderId="14" xfId="0" applyNumberFormat="1" applyFont="1" applyFill="1" applyBorder="1" applyAlignment="1">
      <alignment horizontal="right"/>
    </xf>
    <xf numFmtId="9" fontId="0" fillId="33" borderId="15" xfId="0" applyNumberFormat="1" applyFill="1" applyBorder="1"/>
    <xf numFmtId="0" fontId="16" fillId="0" borderId="0" xfId="0" applyFont="1" applyFill="1" applyBorder="1"/>
    <xf numFmtId="0" fontId="16" fillId="0" borderId="0" xfId="0" applyFont="1" applyFill="1"/>
    <xf numFmtId="0" fontId="0" fillId="46" borderId="15" xfId="0" applyFill="1" applyBorder="1"/>
    <xf numFmtId="0" fontId="42" fillId="46" borderId="15" xfId="0" applyFont="1" applyFill="1" applyBorder="1" applyAlignment="1">
      <alignment horizontal="center" vertical="center"/>
    </xf>
    <xf numFmtId="9" fontId="0" fillId="46" borderId="15" xfId="78" applyFont="1" applyFill="1" applyBorder="1"/>
    <xf numFmtId="173" fontId="0" fillId="46" borderId="15" xfId="78" applyNumberFormat="1" applyFont="1" applyFill="1" applyBorder="1"/>
    <xf numFmtId="9" fontId="0" fillId="0" borderId="15" xfId="78" applyFont="1" applyFill="1" applyBorder="1"/>
    <xf numFmtId="0" fontId="0" fillId="48" borderId="0" xfId="0" applyFill="1"/>
    <xf numFmtId="9" fontId="0" fillId="0" borderId="15" xfId="0" applyNumberFormat="1" applyFill="1" applyBorder="1"/>
    <xf numFmtId="2" fontId="0" fillId="0" borderId="15" xfId="0" applyNumberFormat="1" applyFill="1" applyBorder="1"/>
    <xf numFmtId="0" fontId="55" fillId="0" borderId="0" xfId="0" applyFont="1"/>
    <xf numFmtId="0" fontId="0" fillId="49" borderId="0" xfId="0" applyFill="1"/>
    <xf numFmtId="0" fontId="0" fillId="36" borderId="0" xfId="0" applyFill="1" applyBorder="1"/>
    <xf numFmtId="0" fontId="49" fillId="41" borderId="27" xfId="80" applyFont="1" applyFill="1" applyBorder="1" applyAlignment="1">
      <alignment horizontal="left"/>
    </xf>
    <xf numFmtId="0" fontId="50" fillId="41" borderId="29" xfId="80" applyFont="1" applyFill="1" applyBorder="1" applyAlignment="1">
      <alignment horizontal="left"/>
    </xf>
    <xf numFmtId="9" fontId="0" fillId="46" borderId="15" xfId="0" applyNumberFormat="1" applyFill="1" applyBorder="1"/>
    <xf numFmtId="0" fontId="0" fillId="33" borderId="0" xfId="0" applyFill="1" applyAlignment="1">
      <alignment wrapText="1"/>
    </xf>
    <xf numFmtId="0" fontId="0" fillId="33" borderId="15" xfId="0" applyFill="1" applyBorder="1" applyAlignment="1"/>
    <xf numFmtId="2" fontId="0" fillId="0" borderId="15" xfId="78" applyNumberFormat="1" applyFont="1" applyFill="1" applyBorder="1"/>
    <xf numFmtId="2" fontId="0" fillId="0" borderId="0" xfId="0" applyNumberFormat="1" applyFill="1" applyBorder="1"/>
    <xf numFmtId="2" fontId="0" fillId="0" borderId="0" xfId="78" applyNumberFormat="1" applyFont="1" applyFill="1" applyBorder="1"/>
    <xf numFmtId="0" fontId="16" fillId="36" borderId="0" xfId="0" applyFont="1" applyFill="1"/>
    <xf numFmtId="0" fontId="16" fillId="36" borderId="0" xfId="0" applyFont="1" applyFill="1" applyBorder="1"/>
    <xf numFmtId="180" fontId="0" fillId="0" borderId="15" xfId="0" applyNumberFormat="1" applyFill="1" applyBorder="1"/>
    <xf numFmtId="180" fontId="0" fillId="0" borderId="15" xfId="78" applyNumberFormat="1" applyFont="1" applyFill="1" applyBorder="1"/>
    <xf numFmtId="9" fontId="0" fillId="33" borderId="15" xfId="78" applyFont="1" applyFill="1" applyBorder="1"/>
    <xf numFmtId="164" fontId="0" fillId="0" borderId="0" xfId="77" applyFont="1" applyFill="1"/>
    <xf numFmtId="164" fontId="0" fillId="33" borderId="0" xfId="77" applyFont="1" applyFill="1"/>
    <xf numFmtId="0" fontId="0" fillId="33" borderId="12" xfId="0" applyFill="1" applyBorder="1" applyAlignment="1"/>
    <xf numFmtId="0" fontId="0" fillId="33" borderId="12" xfId="0" applyFill="1" applyBorder="1" applyAlignment="1">
      <alignment wrapText="1"/>
    </xf>
    <xf numFmtId="0" fontId="0" fillId="0" borderId="0" xfId="0" applyAlignment="1">
      <alignment horizontal="center" wrapText="1"/>
    </xf>
    <xf numFmtId="0" fontId="16" fillId="33" borderId="0" xfId="0" applyFont="1" applyFill="1" applyBorder="1"/>
    <xf numFmtId="165" fontId="0" fillId="0" borderId="0" xfId="79" applyFont="1"/>
    <xf numFmtId="0" fontId="0" fillId="0" borderId="15" xfId="0" applyNumberFormat="1" applyFill="1" applyBorder="1"/>
    <xf numFmtId="9" fontId="0" fillId="0" borderId="15" xfId="78" applyNumberFormat="1" applyFont="1" applyFill="1" applyBorder="1"/>
    <xf numFmtId="0" fontId="18" fillId="33" borderId="0" xfId="43" applyFill="1" applyProtection="1">
      <protection locked="0"/>
    </xf>
    <xf numFmtId="0" fontId="18" fillId="0" borderId="0" xfId="43" applyProtection="1">
      <protection locked="0"/>
    </xf>
    <xf numFmtId="0" fontId="18" fillId="39" borderId="0" xfId="43" applyFill="1" applyProtection="1">
      <protection locked="0"/>
    </xf>
    <xf numFmtId="0" fontId="20" fillId="0" borderId="24" xfId="0" applyFont="1" applyFill="1" applyBorder="1" applyProtection="1">
      <protection locked="0"/>
    </xf>
    <xf numFmtId="166" fontId="48" fillId="46" borderId="14" xfId="80" applyNumberFormat="1" applyFont="1" applyFill="1" applyBorder="1" applyAlignment="1">
      <alignment horizontal="right"/>
    </xf>
    <xf numFmtId="0" fontId="0" fillId="33" borderId="0" xfId="0" applyFill="1" applyProtection="1"/>
    <xf numFmtId="0" fontId="0" fillId="33" borderId="0" xfId="0" applyFill="1" applyBorder="1" applyProtection="1"/>
    <xf numFmtId="0" fontId="0" fillId="0" borderId="0" xfId="0" applyFill="1" applyProtection="1"/>
    <xf numFmtId="0" fontId="19" fillId="33" borderId="0" xfId="0" applyFont="1" applyFill="1" applyProtection="1"/>
    <xf numFmtId="0" fontId="17" fillId="33" borderId="0" xfId="0" applyFont="1" applyFill="1" applyProtection="1"/>
    <xf numFmtId="0" fontId="17" fillId="33" borderId="0" xfId="0" applyFont="1" applyFill="1" applyAlignment="1" applyProtection="1">
      <alignment vertical="center"/>
    </xf>
    <xf numFmtId="0" fontId="17" fillId="33" borderId="0" xfId="0" applyFont="1" applyFill="1" applyAlignment="1" applyProtection="1">
      <alignment horizontal="left" vertical="top"/>
    </xf>
    <xf numFmtId="0" fontId="19" fillId="33" borderId="0" xfId="0" applyFont="1" applyFill="1" applyAlignment="1" applyProtection="1">
      <alignment horizontal="left" vertical="center"/>
    </xf>
    <xf numFmtId="0" fontId="17" fillId="33" borderId="0" xfId="0" applyFont="1" applyFill="1" applyAlignment="1" applyProtection="1">
      <alignment horizontal="left" vertical="center"/>
    </xf>
    <xf numFmtId="0" fontId="29" fillId="33" borderId="0" xfId="0" applyFont="1" applyFill="1" applyProtection="1"/>
    <xf numFmtId="0" fontId="29" fillId="33" borderId="0" xfId="0" applyFont="1" applyFill="1" applyAlignment="1" applyProtection="1">
      <alignment horizontal="left" vertical="top" wrapText="1"/>
    </xf>
    <xf numFmtId="0" fontId="29" fillId="0" borderId="0" xfId="0" applyFont="1" applyFill="1" applyAlignment="1" applyProtection="1">
      <alignment wrapText="1"/>
    </xf>
    <xf numFmtId="0" fontId="29" fillId="0" borderId="0" xfId="0" applyFont="1" applyFill="1" applyBorder="1" applyAlignment="1" applyProtection="1">
      <alignment wrapText="1"/>
    </xf>
    <xf numFmtId="0" fontId="33" fillId="33" borderId="0" xfId="43" applyFont="1" applyFill="1" applyProtection="1"/>
    <xf numFmtId="0" fontId="28" fillId="0" borderId="0" xfId="0" applyFont="1" applyFill="1" applyBorder="1" applyAlignment="1" applyProtection="1">
      <alignment horizontal="left" vertical="top" wrapText="1"/>
    </xf>
    <xf numFmtId="0" fontId="36" fillId="0" borderId="0" xfId="0" applyFont="1" applyFill="1" applyBorder="1" applyAlignment="1" applyProtection="1">
      <alignment horizontal="left" wrapText="1"/>
    </xf>
    <xf numFmtId="0" fontId="37" fillId="0" borderId="15" xfId="0" applyFont="1" applyFill="1" applyBorder="1" applyAlignment="1" applyProtection="1">
      <alignment wrapText="1"/>
    </xf>
    <xf numFmtId="0" fontId="29" fillId="0" borderId="15" xfId="0" applyFont="1" applyFill="1" applyBorder="1" applyAlignment="1" applyProtection="1">
      <alignment horizontal="center" vertical="center" wrapText="1"/>
    </xf>
    <xf numFmtId="0" fontId="29" fillId="0" borderId="15" xfId="0" applyFont="1" applyFill="1" applyBorder="1" applyAlignment="1" applyProtection="1">
      <alignment wrapText="1"/>
    </xf>
    <xf numFmtId="0" fontId="29" fillId="0" borderId="0" xfId="0" applyFont="1" applyFill="1" applyBorder="1" applyAlignment="1" applyProtection="1">
      <alignment horizontal="right" wrapText="1"/>
    </xf>
    <xf numFmtId="0" fontId="29" fillId="0" borderId="0" xfId="0" applyFont="1" applyFill="1" applyBorder="1" applyAlignment="1" applyProtection="1">
      <alignment vertical="center" wrapText="1"/>
    </xf>
    <xf numFmtId="0" fontId="29" fillId="0" borderId="0" xfId="0" applyFont="1" applyFill="1" applyAlignment="1" applyProtection="1">
      <alignment vertical="center" wrapText="1"/>
    </xf>
    <xf numFmtId="0" fontId="38" fillId="0" borderId="0" xfId="0" applyFont="1" applyFill="1" applyBorder="1" applyAlignment="1" applyProtection="1">
      <alignment horizontal="left" vertical="top" wrapText="1"/>
    </xf>
    <xf numFmtId="0" fontId="29" fillId="0" borderId="0" xfId="0" applyFont="1" applyFill="1" applyBorder="1" applyAlignment="1" applyProtection="1"/>
    <xf numFmtId="0" fontId="29" fillId="33" borderId="0" xfId="0" applyFont="1" applyFill="1" applyBorder="1" applyAlignment="1" applyProtection="1">
      <alignment wrapText="1"/>
    </xf>
    <xf numFmtId="0" fontId="29" fillId="33" borderId="0" xfId="0" applyFont="1" applyFill="1" applyAlignment="1" applyProtection="1">
      <alignment wrapText="1"/>
    </xf>
    <xf numFmtId="0" fontId="30" fillId="0" borderId="0" xfId="0" applyFont="1" applyFill="1" applyProtection="1"/>
    <xf numFmtId="0" fontId="33" fillId="0" borderId="0" xfId="43" applyFont="1" applyFill="1" applyProtection="1"/>
    <xf numFmtId="0" fontId="29" fillId="0" borderId="0" xfId="0" applyFont="1" applyFill="1" applyProtection="1"/>
    <xf numFmtId="0" fontId="29" fillId="0" borderId="0" xfId="0" applyFont="1" applyFill="1" applyAlignment="1" applyProtection="1">
      <alignment horizontal="left" vertical="center"/>
    </xf>
    <xf numFmtId="0" fontId="30" fillId="0" borderId="0" xfId="0" applyFont="1" applyFill="1" applyAlignment="1" applyProtection="1">
      <alignment vertical="top"/>
    </xf>
    <xf numFmtId="0" fontId="29" fillId="0" borderId="0" xfId="0" applyFont="1" applyFill="1" applyAlignment="1" applyProtection="1">
      <alignment vertical="top"/>
    </xf>
    <xf numFmtId="0" fontId="18" fillId="0" borderId="0" xfId="43" applyFill="1" applyBorder="1" applyAlignment="1" applyProtection="1">
      <alignment vertical="top"/>
    </xf>
    <xf numFmtId="0" fontId="19" fillId="39" borderId="0" xfId="0" applyFont="1" applyFill="1" applyProtection="1"/>
    <xf numFmtId="0" fontId="17" fillId="39" borderId="0" xfId="0" applyFont="1" applyFill="1" applyProtection="1"/>
    <xf numFmtId="0" fontId="0" fillId="39" borderId="0" xfId="0" applyFill="1" applyProtection="1"/>
    <xf numFmtId="0" fontId="16" fillId="39" borderId="0" xfId="0" applyFont="1" applyFill="1" applyProtection="1"/>
    <xf numFmtId="0" fontId="43" fillId="39" borderId="0" xfId="0" applyFont="1" applyFill="1" applyAlignment="1" applyProtection="1">
      <alignment vertical="center"/>
    </xf>
    <xf numFmtId="175" fontId="0" fillId="0" borderId="15" xfId="79" applyNumberFormat="1" applyFont="1" applyFill="1" applyBorder="1" applyAlignment="1" applyProtection="1">
      <alignment vertical="center"/>
    </xf>
    <xf numFmtId="0" fontId="0" fillId="39" borderId="0" xfId="0" applyFill="1" applyAlignment="1" applyProtection="1">
      <alignment horizontal="center"/>
    </xf>
    <xf numFmtId="0" fontId="16" fillId="0" borderId="15" xfId="0" applyFont="1" applyFill="1" applyBorder="1" applyAlignment="1" applyProtection="1">
      <alignment horizontal="center" wrapText="1"/>
    </xf>
    <xf numFmtId="0" fontId="40" fillId="0" borderId="15" xfId="0" applyFont="1" applyFill="1" applyBorder="1" applyAlignment="1" applyProtection="1">
      <alignment horizontal="center" wrapText="1"/>
    </xf>
    <xf numFmtId="0" fontId="0" fillId="39" borderId="0" xfId="0" applyFill="1" applyBorder="1" applyProtection="1"/>
    <xf numFmtId="0" fontId="0" fillId="0" borderId="15" xfId="0" applyFill="1" applyBorder="1" applyProtection="1"/>
    <xf numFmtId="1" fontId="0" fillId="0" borderId="15" xfId="0" applyNumberFormat="1" applyFill="1" applyBorder="1" applyAlignment="1" applyProtection="1">
      <alignment horizontal="center"/>
    </xf>
    <xf numFmtId="181" fontId="0" fillId="0" borderId="15" xfId="77" applyNumberFormat="1" applyFont="1" applyFill="1" applyBorder="1" applyAlignment="1" applyProtection="1">
      <alignment horizontal="center"/>
    </xf>
    <xf numFmtId="0" fontId="0" fillId="0" borderId="15" xfId="0" applyFill="1" applyBorder="1" applyAlignment="1" applyProtection="1">
      <alignment wrapText="1"/>
    </xf>
    <xf numFmtId="0" fontId="0" fillId="39" borderId="0" xfId="0" applyFill="1" applyAlignment="1" applyProtection="1">
      <alignment vertical="top"/>
    </xf>
    <xf numFmtId="0" fontId="0" fillId="39" borderId="0" xfId="0" applyFill="1" applyAlignment="1" applyProtection="1">
      <alignment vertical="center"/>
    </xf>
    <xf numFmtId="0" fontId="52" fillId="39" borderId="0" xfId="0" applyFont="1" applyFill="1" applyAlignment="1" applyProtection="1">
      <alignment vertical="center"/>
    </xf>
    <xf numFmtId="0" fontId="54" fillId="39" borderId="0" xfId="0" applyFont="1" applyFill="1" applyBorder="1" applyAlignment="1" applyProtection="1">
      <alignment vertical="center"/>
    </xf>
    <xf numFmtId="0" fontId="0" fillId="39" borderId="0" xfId="0" applyFill="1" applyBorder="1" applyAlignment="1" applyProtection="1">
      <alignment horizontal="right" vertical="center" wrapText="1"/>
    </xf>
    <xf numFmtId="1" fontId="0" fillId="39" borderId="0" xfId="79" applyNumberFormat="1" applyFont="1" applyFill="1" applyBorder="1" applyAlignment="1" applyProtection="1">
      <alignment horizontal="center" vertical="center" wrapText="1"/>
    </xf>
    <xf numFmtId="0" fontId="0" fillId="39" borderId="0" xfId="79" applyNumberFormat="1" applyFont="1" applyFill="1" applyBorder="1" applyAlignment="1" applyProtection="1">
      <alignment horizontal="center" vertical="center" wrapText="1"/>
    </xf>
    <xf numFmtId="0" fontId="42" fillId="33" borderId="15" xfId="0" applyFont="1" applyFill="1" applyBorder="1" applyAlignment="1" applyProtection="1">
      <alignment horizontal="center" wrapText="1"/>
    </xf>
    <xf numFmtId="0" fontId="0" fillId="33" borderId="15" xfId="0" applyFill="1" applyBorder="1" applyAlignment="1" applyProtection="1">
      <alignment horizontal="center"/>
    </xf>
    <xf numFmtId="180" fontId="0" fillId="39" borderId="0" xfId="79" applyNumberFormat="1" applyFont="1" applyFill="1" applyBorder="1" applyAlignment="1" applyProtection="1">
      <alignment horizontal="center" vertical="center" wrapText="1"/>
    </xf>
    <xf numFmtId="0" fontId="42" fillId="0" borderId="15" xfId="0" applyFont="1" applyFill="1" applyBorder="1" applyAlignment="1" applyProtection="1">
      <alignment horizontal="center" wrapText="1"/>
    </xf>
    <xf numFmtId="0" fontId="0" fillId="0" borderId="15" xfId="0" applyFill="1" applyBorder="1" applyAlignment="1" applyProtection="1">
      <alignment horizontal="center"/>
    </xf>
    <xf numFmtId="0" fontId="0" fillId="39" borderId="0" xfId="0" applyFill="1" applyAlignment="1" applyProtection="1">
      <alignment horizontal="left"/>
    </xf>
    <xf numFmtId="0" fontId="0" fillId="0" borderId="15" xfId="0" applyFill="1" applyBorder="1" applyAlignment="1" applyProtection="1">
      <alignment horizontal="center" wrapText="1"/>
    </xf>
    <xf numFmtId="165" fontId="0" fillId="0" borderId="15" xfId="0" applyNumberFormat="1" applyFill="1" applyBorder="1" applyAlignment="1" applyProtection="1">
      <alignment horizontal="center" wrapText="1"/>
    </xf>
    <xf numFmtId="0" fontId="0" fillId="0" borderId="15" xfId="0" applyBorder="1" applyProtection="1"/>
    <xf numFmtId="9" fontId="0" fillId="0" borderId="15" xfId="0" applyNumberFormat="1" applyFill="1" applyBorder="1" applyAlignment="1" applyProtection="1">
      <alignment horizontal="center"/>
    </xf>
    <xf numFmtId="0" fontId="0" fillId="39" borderId="0" xfId="0" applyFill="1" applyAlignment="1" applyProtection="1">
      <alignment horizontal="left" vertical="center"/>
    </xf>
    <xf numFmtId="0" fontId="20" fillId="33" borderId="0" xfId="0" applyFont="1" applyFill="1" applyBorder="1" applyAlignment="1" applyProtection="1">
      <alignment horizontal="left" vertical="center"/>
    </xf>
    <xf numFmtId="0" fontId="58" fillId="33" borderId="0" xfId="0" applyFont="1" applyFill="1" applyProtection="1"/>
    <xf numFmtId="0" fontId="58" fillId="33" borderId="0" xfId="0" applyFont="1" applyFill="1"/>
    <xf numFmtId="0" fontId="19" fillId="33"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8" fillId="33" borderId="15" xfId="43" applyFill="1" applyBorder="1" applyAlignment="1" applyProtection="1">
      <alignment vertical="center"/>
      <protection locked="0"/>
    </xf>
    <xf numFmtId="0" fontId="18" fillId="0" borderId="15" xfId="43" applyFill="1" applyBorder="1" applyAlignment="1" applyProtection="1">
      <alignment vertical="center"/>
      <protection locked="0"/>
    </xf>
    <xf numFmtId="0" fontId="18" fillId="0" borderId="15" xfId="43" applyFill="1" applyBorder="1" applyAlignment="1" applyProtection="1">
      <alignment vertical="center" wrapText="1"/>
      <protection locked="0"/>
    </xf>
    <xf numFmtId="0" fontId="18" fillId="0" borderId="0" xfId="43" applyFill="1" applyProtection="1">
      <protection locked="0"/>
    </xf>
    <xf numFmtId="0" fontId="19" fillId="0" borderId="17"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20" fillId="33" borderId="19" xfId="0" applyFont="1" applyFill="1" applyBorder="1" applyAlignment="1" applyProtection="1">
      <alignment horizontal="left" vertical="center" wrapText="1"/>
    </xf>
    <xf numFmtId="0" fontId="20" fillId="33" borderId="13" xfId="0" applyFont="1" applyFill="1" applyBorder="1" applyAlignment="1" applyProtection="1">
      <alignment horizontal="left" vertical="center" wrapText="1"/>
    </xf>
    <xf numFmtId="0" fontId="20" fillId="33" borderId="20" xfId="0" applyFont="1" applyFill="1" applyBorder="1" applyAlignment="1" applyProtection="1">
      <alignment horizontal="left" vertical="center" wrapText="1"/>
    </xf>
    <xf numFmtId="0" fontId="20" fillId="33" borderId="31" xfId="0" applyFont="1" applyFill="1" applyBorder="1" applyAlignment="1" applyProtection="1">
      <alignment horizontal="left" vertical="center"/>
    </xf>
    <xf numFmtId="0" fontId="20" fillId="33" borderId="10" xfId="0" applyFont="1" applyFill="1" applyBorder="1" applyAlignment="1" applyProtection="1">
      <alignment horizontal="left" vertical="center"/>
    </xf>
    <xf numFmtId="0" fontId="20" fillId="33" borderId="32" xfId="0" applyFont="1" applyFill="1" applyBorder="1" applyAlignment="1" applyProtection="1">
      <alignment horizontal="left" vertical="center"/>
    </xf>
    <xf numFmtId="0" fontId="20" fillId="33" borderId="30" xfId="0" applyFont="1" applyFill="1" applyBorder="1" applyAlignment="1" applyProtection="1">
      <alignment horizontal="left" vertical="center"/>
    </xf>
    <xf numFmtId="0" fontId="20" fillId="33" borderId="0" xfId="0" applyFont="1" applyFill="1" applyBorder="1" applyAlignment="1" applyProtection="1">
      <alignment horizontal="left" vertical="center"/>
    </xf>
    <xf numFmtId="0" fontId="20" fillId="33" borderId="16" xfId="0" applyFont="1" applyFill="1" applyBorder="1" applyAlignment="1" applyProtection="1">
      <alignment horizontal="left" vertical="center"/>
    </xf>
    <xf numFmtId="0" fontId="20" fillId="33" borderId="33" xfId="0" applyFont="1" applyFill="1" applyBorder="1" applyAlignment="1" applyProtection="1">
      <alignment horizontal="left" vertical="center"/>
    </xf>
    <xf numFmtId="0" fontId="20" fillId="33" borderId="12" xfId="0" applyFont="1" applyFill="1" applyBorder="1" applyAlignment="1" applyProtection="1">
      <alignment horizontal="left" vertical="center"/>
    </xf>
    <xf numFmtId="0" fontId="20" fillId="33" borderId="34" xfId="0" applyFont="1" applyFill="1" applyBorder="1" applyAlignment="1" applyProtection="1">
      <alignment horizontal="left" vertical="center"/>
    </xf>
    <xf numFmtId="0" fontId="19" fillId="33" borderId="17" xfId="0" applyFont="1" applyFill="1" applyBorder="1" applyAlignment="1" applyProtection="1">
      <alignment horizontal="left" vertical="center" wrapText="1"/>
    </xf>
    <xf numFmtId="0" fontId="19" fillId="33" borderId="11" xfId="0" applyFont="1" applyFill="1" applyBorder="1" applyAlignment="1" applyProtection="1">
      <alignment horizontal="left" vertical="center" wrapText="1"/>
    </xf>
    <xf numFmtId="0" fontId="19" fillId="33" borderId="18" xfId="0" applyFont="1" applyFill="1" applyBorder="1" applyAlignment="1" applyProtection="1">
      <alignment horizontal="left" vertical="center" wrapText="1"/>
    </xf>
    <xf numFmtId="0" fontId="0" fillId="0" borderId="23" xfId="0" applyFont="1" applyFill="1" applyBorder="1" applyAlignment="1" applyProtection="1">
      <alignment horizontal="left" vertical="center" wrapText="1"/>
    </xf>
    <xf numFmtId="0" fontId="0" fillId="0" borderId="0" xfId="0" applyFont="1" applyFill="1" applyAlignment="1" applyProtection="1">
      <alignment horizontal="left" vertical="top" wrapText="1"/>
    </xf>
    <xf numFmtId="0" fontId="0" fillId="0" borderId="10" xfId="0" applyFont="1" applyFill="1" applyBorder="1" applyAlignment="1" applyProtection="1">
      <alignment horizontal="left" wrapText="1"/>
    </xf>
    <xf numFmtId="0" fontId="18" fillId="0" borderId="21" xfId="43" applyFill="1" applyBorder="1" applyAlignment="1" applyProtection="1">
      <alignment horizontal="left" vertical="top" wrapText="1"/>
      <protection locked="0"/>
    </xf>
    <xf numFmtId="0" fontId="18" fillId="0" borderId="0" xfId="43"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xf>
    <xf numFmtId="0" fontId="22" fillId="33" borderId="23" xfId="0" applyFont="1" applyFill="1" applyBorder="1" applyAlignment="1" applyProtection="1">
      <alignment horizontal="left" vertical="center" wrapText="1"/>
    </xf>
    <xf numFmtId="0" fontId="36" fillId="0" borderId="0" xfId="0" applyFont="1" applyFill="1" applyBorder="1" applyAlignment="1" applyProtection="1">
      <alignment horizontal="left" wrapText="1"/>
    </xf>
    <xf numFmtId="0" fontId="34" fillId="0" borderId="11" xfId="0" applyFont="1" applyFill="1" applyBorder="1" applyAlignment="1" applyProtection="1">
      <alignment horizontal="left" vertical="center" wrapText="1"/>
    </xf>
    <xf numFmtId="0" fontId="35" fillId="0" borderId="0" xfId="0" applyFont="1" applyFill="1" applyBorder="1" applyAlignment="1" applyProtection="1">
      <alignment horizontal="left" vertical="top" wrapText="1"/>
    </xf>
    <xf numFmtId="0" fontId="29" fillId="0" borderId="21" xfId="0" applyFont="1" applyFill="1" applyBorder="1" applyAlignment="1" applyProtection="1">
      <alignment horizontal="center" wrapText="1"/>
    </xf>
    <xf numFmtId="0" fontId="35" fillId="0" borderId="0" xfId="0" applyFont="1" applyFill="1" applyBorder="1" applyAlignment="1" applyProtection="1">
      <alignment horizontal="left" vertical="center" wrapText="1"/>
    </xf>
    <xf numFmtId="0" fontId="28" fillId="0" borderId="0" xfId="0" applyFont="1" applyFill="1" applyAlignment="1" applyProtection="1">
      <alignment horizontal="left" vertical="center" wrapText="1"/>
    </xf>
    <xf numFmtId="0" fontId="34" fillId="0" borderId="11" xfId="0" applyFont="1" applyFill="1" applyBorder="1" applyAlignment="1" applyProtection="1">
      <alignment horizontal="left" vertical="center"/>
    </xf>
    <xf numFmtId="0" fontId="28" fillId="0" borderId="10" xfId="0" applyFont="1" applyFill="1" applyBorder="1" applyAlignment="1" applyProtection="1">
      <alignment horizontal="left" vertical="center" wrapText="1"/>
    </xf>
    <xf numFmtId="0" fontId="18" fillId="0" borderId="0" xfId="43" applyBorder="1" applyAlignment="1" applyProtection="1">
      <alignment horizontal="left" vertical="center"/>
      <protection locked="0"/>
    </xf>
    <xf numFmtId="0" fontId="28" fillId="0" borderId="22" xfId="0" applyFont="1" applyFill="1" applyBorder="1" applyAlignment="1" applyProtection="1">
      <alignment horizontal="left" vertical="center" wrapText="1"/>
    </xf>
    <xf numFmtId="0" fontId="28" fillId="0" borderId="23"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18" fillId="0" borderId="21" xfId="43" applyFill="1" applyBorder="1" applyAlignment="1" applyProtection="1">
      <alignment horizontal="left" vertical="top"/>
      <protection locked="0"/>
    </xf>
    <xf numFmtId="0" fontId="46" fillId="0" borderId="0" xfId="0" applyFont="1" applyFill="1" applyBorder="1" applyAlignment="1" applyProtection="1">
      <alignment horizontal="left" vertical="center" wrapText="1"/>
    </xf>
    <xf numFmtId="0" fontId="29" fillId="33" borderId="0" xfId="0" applyFont="1" applyFill="1" applyAlignment="1" applyProtection="1">
      <alignment horizontal="left" wrapText="1"/>
    </xf>
    <xf numFmtId="0" fontId="30" fillId="0" borderId="21" xfId="0" applyFont="1" applyFill="1" applyBorder="1" applyAlignment="1" applyProtection="1">
      <alignment horizontal="left" vertical="center" wrapText="1"/>
    </xf>
    <xf numFmtId="0" fontId="29" fillId="0" borderId="0" xfId="0" applyFont="1" applyFill="1" applyAlignment="1" applyProtection="1">
      <alignment horizontal="left" wrapText="1"/>
    </xf>
    <xf numFmtId="0" fontId="29" fillId="0" borderId="0" xfId="0" applyFont="1" applyFill="1" applyAlignment="1" applyProtection="1">
      <alignment horizontal="left"/>
    </xf>
    <xf numFmtId="0" fontId="29" fillId="33" borderId="0" xfId="0" applyFont="1" applyFill="1" applyAlignment="1" applyProtection="1">
      <alignment horizontal="left"/>
    </xf>
    <xf numFmtId="0" fontId="39" fillId="39" borderId="0" xfId="0" applyFont="1" applyFill="1" applyAlignment="1" applyProtection="1">
      <alignment horizontal="center" vertical="top" wrapText="1"/>
    </xf>
    <xf numFmtId="0" fontId="43" fillId="39" borderId="0" xfId="0" applyFont="1" applyFill="1" applyAlignment="1" applyProtection="1">
      <alignment horizontal="center" vertical="center"/>
    </xf>
    <xf numFmtId="0" fontId="0" fillId="0" borderId="17" xfId="0" applyFill="1" applyBorder="1" applyAlignment="1" applyProtection="1">
      <alignment horizontal="right" vertical="center" wrapText="1"/>
    </xf>
    <xf numFmtId="0" fontId="0" fillId="0" borderId="18" xfId="0" applyFill="1" applyBorder="1" applyAlignment="1" applyProtection="1">
      <alignment horizontal="right" vertical="center" wrapText="1"/>
    </xf>
    <xf numFmtId="0" fontId="0" fillId="38" borderId="0" xfId="0" applyFill="1" applyAlignment="1" applyProtection="1">
      <alignment horizontal="center"/>
    </xf>
    <xf numFmtId="0" fontId="39" fillId="39" borderId="0" xfId="0" applyFont="1" applyFill="1" applyAlignment="1" applyProtection="1">
      <alignment horizontal="center" vertical="center" wrapText="1"/>
    </xf>
    <xf numFmtId="0" fontId="39" fillId="39" borderId="0" xfId="0" applyFont="1" applyFill="1" applyAlignment="1" applyProtection="1">
      <alignment horizontal="center" wrapText="1"/>
    </xf>
    <xf numFmtId="0" fontId="0" fillId="38" borderId="0" xfId="0" applyFill="1" applyBorder="1" applyAlignment="1" applyProtection="1">
      <alignment horizontal="center"/>
    </xf>
    <xf numFmtId="181" fontId="0" fillId="0" borderId="19" xfId="77" applyNumberFormat="1" applyFont="1" applyFill="1" applyBorder="1" applyAlignment="1" applyProtection="1">
      <alignment horizontal="center"/>
    </xf>
    <xf numFmtId="181" fontId="0" fillId="0" borderId="20" xfId="77" applyNumberFormat="1" applyFont="1" applyFill="1" applyBorder="1" applyAlignment="1" applyProtection="1">
      <alignment horizontal="center"/>
    </xf>
    <xf numFmtId="0" fontId="16" fillId="0" borderId="15" xfId="0" applyFont="1" applyFill="1" applyBorder="1" applyAlignment="1" applyProtection="1">
      <alignment horizontal="center"/>
    </xf>
    <xf numFmtId="0" fontId="0" fillId="38" borderId="16" xfId="0" applyFill="1" applyBorder="1" applyAlignment="1" applyProtection="1">
      <alignment horizontal="center"/>
    </xf>
    <xf numFmtId="0" fontId="0" fillId="0" borderId="19" xfId="0" applyFill="1" applyBorder="1" applyAlignment="1" applyProtection="1">
      <alignment horizontal="left"/>
    </xf>
    <xf numFmtId="0" fontId="0" fillId="0" borderId="20" xfId="0" applyFill="1" applyBorder="1" applyAlignment="1" applyProtection="1">
      <alignment horizontal="left"/>
    </xf>
    <xf numFmtId="0" fontId="0" fillId="0" borderId="19" xfId="0" applyFill="1" applyBorder="1" applyAlignment="1" applyProtection="1">
      <alignment horizontal="right"/>
    </xf>
    <xf numFmtId="0" fontId="0" fillId="0" borderId="20" xfId="0" applyFill="1" applyBorder="1" applyAlignment="1" applyProtection="1">
      <alignment horizontal="right"/>
    </xf>
    <xf numFmtId="0" fontId="16" fillId="0" borderId="17" xfId="0" applyFont="1" applyFill="1" applyBorder="1" applyAlignment="1" applyProtection="1">
      <alignment horizontal="center"/>
    </xf>
    <xf numFmtId="0" fontId="16" fillId="0" borderId="18" xfId="0" applyFont="1" applyFill="1" applyBorder="1" applyAlignment="1" applyProtection="1">
      <alignment horizontal="center"/>
    </xf>
    <xf numFmtId="0" fontId="0" fillId="33" borderId="17" xfId="0" applyFill="1" applyBorder="1" applyAlignment="1">
      <alignment horizontal="center"/>
    </xf>
    <xf numFmtId="0" fontId="0" fillId="33" borderId="18" xfId="0" applyFill="1" applyBorder="1" applyAlignment="1">
      <alignment horizontal="center"/>
    </xf>
    <xf numFmtId="0" fontId="42" fillId="0" borderId="17" xfId="0" applyFont="1" applyFill="1" applyBorder="1" applyAlignment="1" applyProtection="1">
      <alignment horizontal="right" vertical="center" wrapText="1"/>
    </xf>
    <xf numFmtId="0" fontId="42" fillId="0" borderId="18" xfId="0" applyFont="1" applyFill="1" applyBorder="1" applyAlignment="1" applyProtection="1">
      <alignment horizontal="right" vertical="center" wrapText="1"/>
    </xf>
    <xf numFmtId="3" fontId="0" fillId="0" borderId="15" xfId="79" applyNumberFormat="1" applyFont="1" applyFill="1" applyBorder="1" applyAlignment="1" applyProtection="1">
      <alignment horizontal="center" vertical="center" wrapText="1"/>
    </xf>
    <xf numFmtId="181" fontId="0" fillId="0" borderId="17" xfId="79" applyNumberFormat="1" applyFont="1" applyFill="1" applyBorder="1" applyAlignment="1" applyProtection="1">
      <alignment horizontal="center" vertical="center" wrapText="1"/>
    </xf>
    <xf numFmtId="181" fontId="0" fillId="0" borderId="18" xfId="79" applyNumberFormat="1" applyFont="1" applyFill="1" applyBorder="1" applyAlignment="1" applyProtection="1">
      <alignment horizontal="center" vertical="center" wrapText="1"/>
    </xf>
    <xf numFmtId="0" fontId="0" fillId="0" borderId="15" xfId="0" applyFill="1" applyBorder="1" applyAlignment="1" applyProtection="1">
      <alignment horizontal="center"/>
    </xf>
    <xf numFmtId="0" fontId="0" fillId="0" borderId="15" xfId="0" applyFill="1" applyBorder="1" applyAlignment="1" applyProtection="1">
      <alignment horizontal="center" wrapText="1"/>
    </xf>
    <xf numFmtId="0" fontId="0" fillId="39" borderId="0" xfId="0" applyFill="1" applyAlignment="1" applyProtection="1">
      <alignment horizontal="center" wrapText="1"/>
    </xf>
    <xf numFmtId="165" fontId="20" fillId="0" borderId="25" xfId="79" applyFont="1" applyFill="1" applyBorder="1" applyAlignment="1" applyProtection="1">
      <alignment horizontal="center" vertical="center" wrapText="1"/>
      <protection locked="0"/>
    </xf>
    <xf numFmtId="165" fontId="20" fillId="0" borderId="26" xfId="79" applyFont="1" applyFill="1" applyBorder="1" applyAlignment="1" applyProtection="1">
      <alignment horizontal="center" vertical="center" wrapText="1"/>
      <protection locked="0"/>
    </xf>
    <xf numFmtId="3" fontId="0" fillId="0" borderId="17" xfId="79" applyNumberFormat="1" applyFont="1" applyFill="1" applyBorder="1" applyAlignment="1" applyProtection="1">
      <alignment horizontal="center" vertical="center" wrapText="1"/>
    </xf>
    <xf numFmtId="3" fontId="0" fillId="0" borderId="18" xfId="79" applyNumberFormat="1" applyFont="1" applyFill="1" applyBorder="1" applyAlignment="1" applyProtection="1">
      <alignment horizontal="center" vertical="center" wrapText="1"/>
    </xf>
    <xf numFmtId="181" fontId="0" fillId="0" borderId="15" xfId="0" applyNumberFormat="1" applyFill="1" applyBorder="1" applyAlignment="1" applyProtection="1">
      <alignment horizontal="center"/>
    </xf>
    <xf numFmtId="0" fontId="0" fillId="39" borderId="10" xfId="0" applyFill="1" applyBorder="1" applyAlignment="1" applyProtection="1">
      <alignment horizontal="center" vertical="center" wrapText="1"/>
    </xf>
    <xf numFmtId="0" fontId="0" fillId="39" borderId="0" xfId="0" applyFill="1" applyBorder="1" applyAlignment="1" applyProtection="1">
      <alignment horizontal="center" vertical="center" wrapText="1"/>
    </xf>
    <xf numFmtId="0" fontId="42" fillId="33" borderId="15" xfId="0" applyFont="1" applyFill="1" applyBorder="1" applyAlignment="1" applyProtection="1">
      <alignment horizontal="center" wrapText="1"/>
    </xf>
    <xf numFmtId="181" fontId="0" fillId="0" borderId="15" xfId="0" applyNumberFormat="1" applyFill="1" applyBorder="1" applyAlignment="1" applyProtection="1">
      <alignment horizontal="center" wrapText="1"/>
    </xf>
    <xf numFmtId="0" fontId="42" fillId="0" borderId="15" xfId="0" applyFont="1" applyFill="1" applyBorder="1" applyAlignment="1" applyProtection="1">
      <alignment horizontal="center" wrapText="1"/>
    </xf>
    <xf numFmtId="0" fontId="0" fillId="39" borderId="0" xfId="0" applyFill="1" applyAlignment="1" applyProtection="1">
      <alignment horizontal="left" vertical="center" wrapText="1"/>
    </xf>
    <xf numFmtId="0" fontId="0" fillId="0" borderId="15" xfId="0" applyFill="1" applyBorder="1" applyAlignment="1" applyProtection="1">
      <alignment horizontal="left" wrapText="1"/>
    </xf>
    <xf numFmtId="0" fontId="16" fillId="0" borderId="15" xfId="0" applyFont="1" applyFill="1" applyBorder="1" applyAlignment="1" applyProtection="1">
      <alignment horizontal="center" wrapText="1"/>
    </xf>
    <xf numFmtId="0" fontId="0" fillId="33" borderId="15" xfId="0" applyFill="1" applyBorder="1" applyAlignment="1">
      <alignment horizontal="center"/>
    </xf>
    <xf numFmtId="0" fontId="0" fillId="0" borderId="0" xfId="0" applyAlignment="1">
      <alignment horizontal="center" wrapText="1"/>
    </xf>
    <xf numFmtId="0" fontId="0" fillId="33" borderId="12" xfId="0" applyFill="1" applyBorder="1" applyAlignment="1">
      <alignment horizontal="center"/>
    </xf>
    <xf numFmtId="0" fontId="0" fillId="44" borderId="0" xfId="0" applyFill="1" applyAlignment="1">
      <alignment horizontal="center"/>
    </xf>
    <xf numFmtId="0" fontId="0" fillId="38" borderId="0" xfId="0" applyFill="1" applyAlignment="1">
      <alignment horizontal="center"/>
    </xf>
    <xf numFmtId="0" fontId="0" fillId="45" borderId="0" xfId="0" applyFill="1" applyAlignment="1">
      <alignment horizontal="center"/>
    </xf>
    <xf numFmtId="0" fontId="0" fillId="47" borderId="0" xfId="0" applyFill="1" applyAlignment="1">
      <alignment horizontal="center"/>
    </xf>
    <xf numFmtId="0" fontId="0" fillId="46" borderId="0" xfId="0" applyFill="1" applyAlignment="1">
      <alignment horizontal="center"/>
    </xf>
    <xf numFmtId="0" fontId="0" fillId="45" borderId="15" xfId="0" applyFill="1" applyBorder="1" applyAlignment="1">
      <alignment horizontal="center"/>
    </xf>
    <xf numFmtId="0" fontId="0" fillId="46" borderId="15" xfId="0" applyFill="1" applyBorder="1" applyAlignment="1">
      <alignment horizontal="center"/>
    </xf>
    <xf numFmtId="0" fontId="0" fillId="44" borderId="15" xfId="0" applyFill="1" applyBorder="1" applyAlignment="1">
      <alignment horizontal="center"/>
    </xf>
    <xf numFmtId="0" fontId="0" fillId="47" borderId="28" xfId="0" applyFill="1" applyBorder="1" applyAlignment="1">
      <alignment horizontal="center"/>
    </xf>
    <xf numFmtId="0" fontId="48" fillId="48" borderId="0" xfId="80" applyFont="1" applyFill="1" applyBorder="1" applyAlignment="1">
      <alignment horizontal="center"/>
    </xf>
    <xf numFmtId="0" fontId="48" fillId="48" borderId="30" xfId="80" applyFont="1" applyFill="1" applyBorder="1" applyAlignment="1">
      <alignment horizontal="center"/>
    </xf>
    <xf numFmtId="0" fontId="0" fillId="0" borderId="0" xfId="0" applyAlignment="1">
      <alignment horizontal="center"/>
    </xf>
    <xf numFmtId="0" fontId="0" fillId="38" borderId="28" xfId="0" applyFill="1" applyBorder="1" applyAlignment="1">
      <alignment horizontal="center"/>
    </xf>
    <xf numFmtId="0" fontId="0" fillId="46" borderId="28" xfId="0" applyFill="1" applyBorder="1" applyAlignment="1">
      <alignment horizontal="center"/>
    </xf>
    <xf numFmtId="0" fontId="0" fillId="46" borderId="30" xfId="0" applyFill="1" applyBorder="1" applyAlignment="1">
      <alignment horizontal="center"/>
    </xf>
    <xf numFmtId="0" fontId="0" fillId="46" borderId="0" xfId="0" applyFill="1" applyBorder="1" applyAlignment="1">
      <alignment horizontal="center"/>
    </xf>
  </cellXfs>
  <cellStyles count="8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ells" xfId="67"/>
    <cellStyle name="Check Cell" xfId="13" builtinId="23" customBuiltin="1"/>
    <cellStyle name="column field" xfId="66"/>
    <cellStyle name="Comma" xfId="79" builtinId="3"/>
    <cellStyle name="Comma 2" xfId="44"/>
    <cellStyle name="Comma 2 2" xfId="69"/>
    <cellStyle name="Comma 3" xfId="45"/>
    <cellStyle name="Comma 3 2" xfId="70"/>
    <cellStyle name="Currency" xfId="77" builtinId="4"/>
    <cellStyle name="Explanatory Text" xfId="16" builtinId="53" customBuiltin="1"/>
    <cellStyle name="field names" xfId="63"/>
    <cellStyle name="footer" xfId="65"/>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46"/>
    <cellStyle name="Hyperlink 2 2" xfId="47"/>
    <cellStyle name="Hyperlink 3" xfId="48"/>
    <cellStyle name="Input" xfId="9" builtinId="20" customBuiltin="1"/>
    <cellStyle name="Linked Cell" xfId="12" builtinId="24" customBuiltin="1"/>
    <cellStyle name="Neutral" xfId="8" builtinId="28" customBuiltin="1"/>
    <cellStyle name="Normal" xfId="0" builtinId="0"/>
    <cellStyle name="Normal 10" xfId="71"/>
    <cellStyle name="Normal 19" xfId="49"/>
    <cellStyle name="Normal 2" xfId="42"/>
    <cellStyle name="Normal 2 2" xfId="50"/>
    <cellStyle name="Normal 2 2 2" xfId="72"/>
    <cellStyle name="Normal 2 3" xfId="51"/>
    <cellStyle name="Normal 2 4" xfId="73"/>
    <cellStyle name="Normal 3" xfId="52"/>
    <cellStyle name="Normal 3 2" xfId="53"/>
    <cellStyle name="Normal 3 3" xfId="54"/>
    <cellStyle name="Normal 3 3 2" xfId="74"/>
    <cellStyle name="Normal 3 4" xfId="55"/>
    <cellStyle name="Normal 4" xfId="56"/>
    <cellStyle name="Normal 4 2" xfId="57"/>
    <cellStyle name="Normal 4 3" xfId="75"/>
    <cellStyle name="Normal 5" xfId="58"/>
    <cellStyle name="Normal 6" xfId="59"/>
    <cellStyle name="Normal 7" xfId="60"/>
    <cellStyle name="Normal 8" xfId="80"/>
    <cellStyle name="Normal 9" xfId="81"/>
    <cellStyle name="Note" xfId="15" builtinId="10" customBuiltin="1"/>
    <cellStyle name="Note 2" xfId="61"/>
    <cellStyle name="Note 3" xfId="76"/>
    <cellStyle name="Output" xfId="10" builtinId="21" customBuiltin="1"/>
    <cellStyle name="Percent" xfId="78" builtinId="5"/>
    <cellStyle name="Percent 2" xfId="62"/>
    <cellStyle name="Percent 3" xfId="68"/>
    <cellStyle name="rowfield" xfId="64"/>
    <cellStyle name="Title" xfId="1" builtinId="15" customBuiltin="1"/>
    <cellStyle name="Total" xfId="17" builtinId="25" customBuiltin="1"/>
    <cellStyle name="Warning Text" xfId="14" builtinId="11" customBuiltin="1"/>
  </cellStyles>
  <dxfs count="16">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ill>
        <patternFill>
          <bgColor theme="9" tint="0.39994506668294322"/>
        </patternFill>
      </fill>
    </dxf>
  </dxfs>
  <tableStyles count="0" defaultTableStyle="TableStyleMedium2" defaultPivotStyle="PivotStyleLight16"/>
  <colors>
    <mruColors>
      <color rgb="FFF4CC7C"/>
      <color rgb="FFCC6677"/>
      <color rgb="FFAA4499"/>
      <color rgb="FF88CCEE"/>
      <color rgb="FF44AA99"/>
      <color rgb="FF117733"/>
      <color rgb="FF2C7FB8"/>
      <color rgb="FF882255"/>
      <color rgb="FFFBFB75"/>
      <color rgb="FFDDC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FORMAT_LA!$B$12</c:f>
              <c:strCache>
                <c:ptCount val="1"/>
                <c:pt idx="0">
                  <c:v>Female</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FORMAT_LA!$C$12:$F$12</c:f>
              <c:numCache>
                <c:formatCode>0.0%</c:formatCode>
                <c:ptCount val="4"/>
                <c:pt idx="0">
                  <c:v>0.22426575420587397</c:v>
                </c:pt>
                <c:pt idx="1">
                  <c:v>0.17579127459366981</c:v>
                </c:pt>
                <c:pt idx="2">
                  <c:v>0.11947533504419731</c:v>
                </c:pt>
                <c:pt idx="3">
                  <c:v>7.5563159395494725E-2</c:v>
                </c:pt>
              </c:numCache>
            </c:numRef>
          </c:val>
        </c:ser>
        <c:ser>
          <c:idx val="0"/>
          <c:order val="1"/>
          <c:tx>
            <c:strRef>
              <c:f>FORMAT_LA!$B$13</c:f>
              <c:strCache>
                <c:ptCount val="1"/>
                <c:pt idx="0">
                  <c:v>Male</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FORMAT_LA!$C$13:$F$13</c:f>
              <c:numCache>
                <c:formatCode>0.0%</c:formatCode>
                <c:ptCount val="4"/>
                <c:pt idx="0">
                  <c:v>-0.17023096663815226</c:v>
                </c:pt>
                <c:pt idx="1">
                  <c:v>-0.12161391502708868</c:v>
                </c:pt>
                <c:pt idx="2">
                  <c:v>-7.5848303393213579E-2</c:v>
                </c:pt>
                <c:pt idx="3">
                  <c:v>-3.7211291702309669E-2</c:v>
                </c:pt>
              </c:numCache>
            </c:numRef>
          </c:val>
        </c:ser>
        <c:dLbls>
          <c:showLegendKey val="0"/>
          <c:showVal val="0"/>
          <c:showCatName val="0"/>
          <c:showSerName val="0"/>
          <c:showPercent val="0"/>
          <c:showBubbleSize val="0"/>
        </c:dLbls>
        <c:gapWidth val="0"/>
        <c:overlap val="100"/>
        <c:axId val="212408608"/>
        <c:axId val="212412136"/>
      </c:barChart>
      <c:scatterChart>
        <c:scatterStyle val="lineMarker"/>
        <c:varyColors val="0"/>
        <c:ser>
          <c:idx val="1"/>
          <c:order val="2"/>
          <c:tx>
            <c:strRef>
              <c:f>FORMAT_LA!$B$15</c:f>
              <c:strCache>
                <c:ptCount val="1"/>
                <c:pt idx="0">
                  <c:v>Female England</c:v>
                </c:pt>
              </c:strCache>
            </c:strRef>
          </c:tx>
          <c:spPr>
            <a:ln w="28575">
              <a:noFill/>
            </a:ln>
          </c:spPr>
          <c:marker>
            <c:symbol val="diamond"/>
            <c:size val="8"/>
            <c:spPr>
              <a:solidFill>
                <a:srgbClr val="CC6677"/>
              </a:solidFill>
              <a:ln w="3175">
                <a:solidFill>
                  <a:schemeClr val="tx1"/>
                </a:solidFill>
              </a:ln>
            </c:spPr>
          </c:marker>
          <c:xVal>
            <c:numRef>
              <c:f>FORMAT_LA!$C$15:$F$15</c:f>
              <c:numCache>
                <c:formatCode>0.0%</c:formatCode>
                <c:ptCount val="4"/>
                <c:pt idx="0">
                  <c:v>0.22048717265908313</c:v>
                </c:pt>
                <c:pt idx="1">
                  <c:v>0.17229929814495862</c:v>
                </c:pt>
                <c:pt idx="2">
                  <c:v>0.11477278571648988</c:v>
                </c:pt>
                <c:pt idx="3">
                  <c:v>7.6537743709191322E-2</c:v>
                </c:pt>
              </c:numCache>
            </c:numRef>
          </c:xVal>
          <c:yVal>
            <c:numRef>
              <c:f>FORMAT_LA!$C$4:$F$4</c:f>
              <c:numCache>
                <c:formatCode>General</c:formatCode>
                <c:ptCount val="4"/>
                <c:pt idx="0">
                  <c:v>76.5</c:v>
                </c:pt>
                <c:pt idx="1">
                  <c:v>80.5</c:v>
                </c:pt>
                <c:pt idx="2">
                  <c:v>84.5</c:v>
                </c:pt>
                <c:pt idx="3">
                  <c:v>88</c:v>
                </c:pt>
              </c:numCache>
            </c:numRef>
          </c:yVal>
          <c:smooth val="0"/>
        </c:ser>
        <c:ser>
          <c:idx val="3"/>
          <c:order val="3"/>
          <c:tx>
            <c:strRef>
              <c:f>FORMAT_LA!$B$16</c:f>
              <c:strCache>
                <c:ptCount val="1"/>
                <c:pt idx="0">
                  <c:v>Male England</c:v>
                </c:pt>
              </c:strCache>
            </c:strRef>
          </c:tx>
          <c:spPr>
            <a:ln w="28575">
              <a:noFill/>
            </a:ln>
          </c:spPr>
          <c:marker>
            <c:symbol val="diamond"/>
            <c:size val="9"/>
            <c:spPr>
              <a:solidFill>
                <a:srgbClr val="CC6677"/>
              </a:solidFill>
              <a:ln>
                <a:solidFill>
                  <a:schemeClr val="tx1"/>
                </a:solidFill>
              </a:ln>
            </c:spPr>
          </c:marker>
          <c:xVal>
            <c:numRef>
              <c:f>FORMAT_LA!$C$16:$F$16</c:f>
              <c:numCache>
                <c:formatCode>0.0%</c:formatCode>
                <c:ptCount val="4"/>
                <c:pt idx="0">
                  <c:v>-0.18751861498776526</c:v>
                </c:pt>
                <c:pt idx="1">
                  <c:v>-0.12813740403923804</c:v>
                </c:pt>
                <c:pt idx="2">
                  <c:v>-6.925952635927983E-2</c:v>
                </c:pt>
                <c:pt idx="3">
                  <c:v>-3.0987454383993911E-2</c:v>
                </c:pt>
              </c:numCache>
            </c:numRef>
          </c:xVal>
          <c:yVal>
            <c:numRef>
              <c:f>FORMAT_LA!$C$4:$F$4</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212413704"/>
        <c:axId val="212407824"/>
      </c:scatterChart>
      <c:catAx>
        <c:axId val="212408608"/>
        <c:scaling>
          <c:orientation val="minMax"/>
        </c:scaling>
        <c:delete val="0"/>
        <c:axPos val="l"/>
        <c:title>
          <c:tx>
            <c:rich>
              <a:bodyPr rot="-5400000" vert="horz"/>
              <a:lstStyle/>
              <a:p>
                <a:pPr>
                  <a:defRPr/>
                </a:pPr>
                <a:r>
                  <a:rPr lang="en-US"/>
                  <a:t>Age (years)</a:t>
                </a:r>
              </a:p>
              <a:p>
                <a:pPr>
                  <a:defRPr/>
                </a:pPr>
                <a:endParaRPr lang="en-US"/>
              </a:p>
            </c:rich>
          </c:tx>
          <c:layout/>
          <c:overlay val="0"/>
        </c:title>
        <c:numFmt formatCode="#,##0_);\(#,##0\)" sourceLinked="0"/>
        <c:majorTickMark val="none"/>
        <c:minorTickMark val="none"/>
        <c:tickLblPos val="low"/>
        <c:spPr>
          <a:ln>
            <a:solidFill>
              <a:schemeClr val="tx1"/>
            </a:solidFill>
          </a:ln>
        </c:spPr>
        <c:crossAx val="212412136"/>
        <c:crosses val="autoZero"/>
        <c:auto val="1"/>
        <c:lblAlgn val="ctr"/>
        <c:lblOffset val="100"/>
        <c:noMultiLvlLbl val="0"/>
      </c:catAx>
      <c:valAx>
        <c:axId val="212412136"/>
        <c:scaling>
          <c:orientation val="minMax"/>
          <c:max val="0.30000000000000004"/>
          <c:min val="-0.30000000000000004"/>
        </c:scaling>
        <c:delete val="0"/>
        <c:axPos val="b"/>
        <c:title>
          <c:tx>
            <c:rich>
              <a:bodyPr/>
              <a:lstStyle/>
              <a:p>
                <a:pPr>
                  <a:defRPr b="1"/>
                </a:pPr>
                <a:r>
                  <a:rPr lang="en-US" b="1"/>
                  <a:t>Percentage of those</a:t>
                </a:r>
                <a:r>
                  <a:rPr lang="en-US" b="1" baseline="0"/>
                  <a:t> </a:t>
                </a:r>
                <a:r>
                  <a:rPr lang="en-US" sz="1000" b="1" i="0" u="none" strike="noStrike" baseline="0">
                    <a:effectLst/>
                  </a:rPr>
                  <a:t>aged 75 years and over</a:t>
                </a:r>
                <a:endParaRPr lang="en-US" b="1"/>
              </a:p>
            </c:rich>
          </c:tx>
          <c:layout/>
          <c:overlay val="0"/>
        </c:title>
        <c:numFmt formatCode="0%;0%" sourceLinked="0"/>
        <c:majorTickMark val="out"/>
        <c:minorTickMark val="none"/>
        <c:tickLblPos val="nextTo"/>
        <c:spPr>
          <a:ln>
            <a:solidFill>
              <a:schemeClr val="tx1"/>
            </a:solidFill>
          </a:ln>
        </c:spPr>
        <c:crossAx val="212408608"/>
        <c:crosses val="autoZero"/>
        <c:crossBetween val="between"/>
      </c:valAx>
      <c:valAx>
        <c:axId val="212407824"/>
        <c:scaling>
          <c:orientation val="minMax"/>
          <c:max val="90"/>
          <c:min val="75"/>
        </c:scaling>
        <c:delete val="1"/>
        <c:axPos val="r"/>
        <c:numFmt formatCode="General" sourceLinked="1"/>
        <c:majorTickMark val="out"/>
        <c:minorTickMark val="none"/>
        <c:tickLblPos val="nextTo"/>
        <c:crossAx val="212413704"/>
        <c:crosses val="max"/>
        <c:crossBetween val="midCat"/>
      </c:valAx>
      <c:valAx>
        <c:axId val="212413704"/>
        <c:scaling>
          <c:orientation val="minMax"/>
        </c:scaling>
        <c:delete val="1"/>
        <c:axPos val="b"/>
        <c:numFmt formatCode="0.0%" sourceLinked="1"/>
        <c:majorTickMark val="out"/>
        <c:minorTickMark val="none"/>
        <c:tickLblPos val="nextTo"/>
        <c:crossAx val="212407824"/>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FORMAT_TRUST!$C$44:$D$44</c:f>
              <c:strCache>
                <c:ptCount val="2"/>
                <c:pt idx="0">
                  <c:v>England</c:v>
                </c:pt>
                <c:pt idx="1">
                  <c:v>NHS Trust</c:v>
                </c:pt>
              </c:strCache>
            </c:strRef>
          </c:cat>
          <c:val>
            <c:numRef>
              <c:f>FORMAT_TRUST!$C$45:$D$45</c:f>
              <c:numCache>
                <c:formatCode>0.00</c:formatCode>
                <c:ptCount val="2"/>
                <c:pt idx="0">
                  <c:v>2218533</c:v>
                </c:pt>
                <c:pt idx="1">
                  <c:v>46863</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FORMAT_TRUST!$C$44:$D$44</c:f>
              <c:strCache>
                <c:ptCount val="2"/>
                <c:pt idx="0">
                  <c:v>England</c:v>
                </c:pt>
                <c:pt idx="1">
                  <c:v>NHS Trust</c:v>
                </c:pt>
              </c:strCache>
            </c:strRef>
          </c:cat>
          <c:val>
            <c:numRef>
              <c:f>FORMAT_TRUST!$C$46:$D$46</c:f>
              <c:numCache>
                <c:formatCode>0.00</c:formatCode>
                <c:ptCount val="2"/>
                <c:pt idx="0">
                  <c:v>2579056</c:v>
                </c:pt>
                <c:pt idx="1">
                  <c:v>14872</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FORMAT_TRUST!$C$44:$D$44</c:f>
              <c:strCache>
                <c:ptCount val="2"/>
                <c:pt idx="0">
                  <c:v>England</c:v>
                </c:pt>
                <c:pt idx="1">
                  <c:v>NHS Trust</c:v>
                </c:pt>
              </c:strCache>
            </c:strRef>
          </c:cat>
          <c:val>
            <c:numRef>
              <c:f>FORMAT_TRUST!$C$47:$D$47</c:f>
              <c:numCache>
                <c:formatCode>0.00</c:formatCode>
                <c:ptCount val="2"/>
                <c:pt idx="0">
                  <c:v>3005130</c:v>
                </c:pt>
                <c:pt idx="1">
                  <c:v>19963</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FORMAT_TRUST!$C$44:$D$44</c:f>
              <c:strCache>
                <c:ptCount val="2"/>
                <c:pt idx="0">
                  <c:v>England</c:v>
                </c:pt>
                <c:pt idx="1">
                  <c:v>NHS Trust</c:v>
                </c:pt>
              </c:strCache>
            </c:strRef>
          </c:cat>
          <c:val>
            <c:numRef>
              <c:f>FORMAT_TRUST!$C$48:$D$48</c:f>
              <c:numCache>
                <c:formatCode>0.00</c:formatCode>
                <c:ptCount val="2"/>
                <c:pt idx="0">
                  <c:v>3210731</c:v>
                </c:pt>
                <c:pt idx="1">
                  <c:v>11247</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FORMAT_TRUST!$C$44:$D$44</c:f>
              <c:strCache>
                <c:ptCount val="2"/>
                <c:pt idx="0">
                  <c:v>England</c:v>
                </c:pt>
                <c:pt idx="1">
                  <c:v>NHS Trust</c:v>
                </c:pt>
              </c:strCache>
            </c:strRef>
          </c:cat>
          <c:val>
            <c:numRef>
              <c:f>FORMAT_TRUST!$C$49:$D$49</c:f>
              <c:numCache>
                <c:formatCode>0.00</c:formatCode>
                <c:ptCount val="2"/>
                <c:pt idx="0">
                  <c:v>3343569</c:v>
                </c:pt>
                <c:pt idx="1">
                  <c:v>8949</c:v>
                </c:pt>
              </c:numCache>
            </c:numRef>
          </c:val>
        </c:ser>
        <c:dLbls>
          <c:showLegendKey val="0"/>
          <c:showVal val="0"/>
          <c:showCatName val="0"/>
          <c:showSerName val="0"/>
          <c:showPercent val="0"/>
          <c:showBubbleSize val="0"/>
        </c:dLbls>
        <c:gapWidth val="150"/>
        <c:overlap val="100"/>
        <c:axId val="428783864"/>
        <c:axId val="428787392"/>
      </c:barChart>
      <c:catAx>
        <c:axId val="428783864"/>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28787392"/>
        <c:crosses val="autoZero"/>
        <c:auto val="1"/>
        <c:lblAlgn val="ctr"/>
        <c:lblOffset val="100"/>
        <c:noMultiLvlLbl val="0"/>
      </c:catAx>
      <c:valAx>
        <c:axId val="428787392"/>
        <c:scaling>
          <c:orientation val="minMax"/>
        </c:scaling>
        <c:delete val="0"/>
        <c:axPos val="b"/>
        <c:title>
          <c:tx>
            <c:rich>
              <a:bodyPr/>
              <a:lstStyle/>
              <a:p>
                <a:pPr>
                  <a:defRPr sz="1000"/>
                </a:pPr>
                <a:r>
                  <a:rPr lang="en-US" sz="1000" b="1" i="0" baseline="0">
                    <a:effectLst/>
                  </a:rPr>
                  <a:t>Percentage of those aged 75 years and over attending outpatients by deprivation (Index of multiple deprivation (IMD): 1 = most deprived 20% of LSOAs) </a:t>
                </a:r>
                <a:endParaRPr lang="en-GB" sz="1000">
                  <a:effectLst/>
                </a:endParaRPr>
              </a:p>
            </c:rich>
          </c:tx>
          <c:overlay val="0"/>
        </c:title>
        <c:numFmt formatCode="0%" sourceLinked="1"/>
        <c:majorTickMark val="out"/>
        <c:minorTickMark val="none"/>
        <c:tickLblPos val="nextTo"/>
        <c:spPr>
          <a:ln>
            <a:solidFill>
              <a:schemeClr val="tx1"/>
            </a:solidFill>
          </a:ln>
        </c:spPr>
        <c:crossAx val="428783864"/>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56049454917448993"/>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FORMAT_TRUST!$B$83</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FORMAT_TRUST!$C$83:$F$83</c:f>
              <c:numCache>
                <c:formatCode>0.0%</c:formatCode>
                <c:ptCount val="4"/>
                <c:pt idx="0">
                  <c:v>0.20544959128065396</c:v>
                </c:pt>
                <c:pt idx="1">
                  <c:v>0.14811989100817441</c:v>
                </c:pt>
                <c:pt idx="2">
                  <c:v>8.09809264305177E-2</c:v>
                </c:pt>
                <c:pt idx="3">
                  <c:v>2.5504087193460496E-2</c:v>
                </c:pt>
              </c:numCache>
            </c:numRef>
          </c:val>
        </c:ser>
        <c:ser>
          <c:idx val="0"/>
          <c:order val="1"/>
          <c:tx>
            <c:strRef>
              <c:f>FORMAT_TRUST!$B$84</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FORMAT_TRUST!$C$84:$F$84</c:f>
              <c:numCache>
                <c:formatCode>0.0%</c:formatCode>
                <c:ptCount val="4"/>
                <c:pt idx="0">
                  <c:v>-0.27836512261580376</c:v>
                </c:pt>
                <c:pt idx="1">
                  <c:v>-0.1584741144414169</c:v>
                </c:pt>
                <c:pt idx="2">
                  <c:v>-7.8147138964577645E-2</c:v>
                </c:pt>
                <c:pt idx="3">
                  <c:v>-2.4959128065395096E-2</c:v>
                </c:pt>
              </c:numCache>
            </c:numRef>
          </c:val>
        </c:ser>
        <c:dLbls>
          <c:showLegendKey val="0"/>
          <c:showVal val="0"/>
          <c:showCatName val="0"/>
          <c:showSerName val="0"/>
          <c:showPercent val="0"/>
          <c:showBubbleSize val="0"/>
        </c:dLbls>
        <c:gapWidth val="0"/>
        <c:overlap val="100"/>
        <c:axId val="428788568"/>
        <c:axId val="428788960"/>
      </c:barChart>
      <c:scatterChart>
        <c:scatterStyle val="lineMarker"/>
        <c:varyColors val="0"/>
        <c:ser>
          <c:idx val="1"/>
          <c:order val="2"/>
          <c:tx>
            <c:strRef>
              <c:f>FORMAT_TRUST!$B$85</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FORMAT_TRUST!$C$85:$F$85</c:f>
              <c:numCache>
                <c:formatCode>0.0%</c:formatCode>
                <c:ptCount val="4"/>
                <c:pt idx="0">
                  <c:v>0.22276275916776897</c:v>
                </c:pt>
                <c:pt idx="1">
                  <c:v>0.15899175096477733</c:v>
                </c:pt>
                <c:pt idx="2">
                  <c:v>8.3810487279147056E-2</c:v>
                </c:pt>
                <c:pt idx="3">
                  <c:v>3.16740325422828E-2</c:v>
                </c:pt>
              </c:numCache>
            </c:numRef>
          </c:xVal>
          <c:yVal>
            <c:numRef>
              <c:f>FORMAT_TRUST!$C$75:$F$75</c:f>
              <c:numCache>
                <c:formatCode>General</c:formatCode>
                <c:ptCount val="4"/>
                <c:pt idx="0">
                  <c:v>76.5</c:v>
                </c:pt>
                <c:pt idx="1">
                  <c:v>80.5</c:v>
                </c:pt>
                <c:pt idx="2">
                  <c:v>84.5</c:v>
                </c:pt>
                <c:pt idx="3">
                  <c:v>88</c:v>
                </c:pt>
              </c:numCache>
            </c:numRef>
          </c:yVal>
          <c:smooth val="0"/>
        </c:ser>
        <c:ser>
          <c:idx val="3"/>
          <c:order val="3"/>
          <c:tx>
            <c:strRef>
              <c:f>FORMAT_TRUST!$B$86</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FORMAT_TRUST!$C$86:$F$86</c:f>
              <c:numCache>
                <c:formatCode>0.0%</c:formatCode>
                <c:ptCount val="4"/>
                <c:pt idx="0">
                  <c:v>-0.23648769090817004</c:v>
                </c:pt>
                <c:pt idx="1">
                  <c:v>-0.16323565298668222</c:v>
                </c:pt>
                <c:pt idx="2">
                  <c:v>-7.8545075672614401E-2</c:v>
                </c:pt>
                <c:pt idx="3">
                  <c:v>-2.4492550478557178E-2</c:v>
                </c:pt>
              </c:numCache>
            </c:numRef>
          </c:xVal>
          <c:yVal>
            <c:numRef>
              <c:f>FORMAT_TRUST!$C$75:$F$75</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28781904"/>
        <c:axId val="428789352"/>
      </c:scatterChart>
      <c:catAx>
        <c:axId val="428788568"/>
        <c:scaling>
          <c:orientation val="minMax"/>
        </c:scaling>
        <c:delete val="0"/>
        <c:axPos val="l"/>
        <c:title>
          <c:tx>
            <c:rich>
              <a:bodyPr rot="-5400000" vert="horz"/>
              <a:lstStyle/>
              <a:p>
                <a:pPr>
                  <a:defRPr/>
                </a:pPr>
                <a:r>
                  <a:rPr lang="en-US"/>
                  <a:t>Age (years)</a:t>
                </a:r>
              </a:p>
              <a:p>
                <a:pPr>
                  <a:defRPr/>
                </a:pPr>
                <a:endParaRPr lang="en-US"/>
              </a:p>
            </c:rich>
          </c:tx>
          <c:overlay val="0"/>
        </c:title>
        <c:numFmt formatCode="#,##0_);\(#,##0\)" sourceLinked="0"/>
        <c:majorTickMark val="none"/>
        <c:minorTickMark val="none"/>
        <c:tickLblPos val="low"/>
        <c:spPr>
          <a:ln>
            <a:solidFill>
              <a:schemeClr val="tx1"/>
            </a:solidFill>
          </a:ln>
        </c:spPr>
        <c:crossAx val="428788960"/>
        <c:crosses val="autoZero"/>
        <c:auto val="1"/>
        <c:lblAlgn val="ctr"/>
        <c:lblOffset val="100"/>
        <c:noMultiLvlLbl val="0"/>
      </c:catAx>
      <c:valAx>
        <c:axId val="428788960"/>
        <c:scaling>
          <c:orientation val="minMax"/>
          <c:max val="0.4"/>
          <c:min val="-0.4"/>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planned (elective) admissions for people aged 75 years and over </a:t>
                </a:r>
                <a:endParaRPr lang="en-US" sz="1000" b="1"/>
              </a:p>
            </c:rich>
          </c:tx>
          <c:overlay val="0"/>
        </c:title>
        <c:numFmt formatCode="0%;0%" sourceLinked="0"/>
        <c:majorTickMark val="out"/>
        <c:minorTickMark val="none"/>
        <c:tickLblPos val="nextTo"/>
        <c:spPr>
          <a:ln>
            <a:solidFill>
              <a:schemeClr val="tx1"/>
            </a:solidFill>
          </a:ln>
        </c:spPr>
        <c:crossAx val="428788568"/>
        <c:crosses val="autoZero"/>
        <c:crossBetween val="between"/>
      </c:valAx>
      <c:valAx>
        <c:axId val="428789352"/>
        <c:scaling>
          <c:orientation val="minMax"/>
          <c:max val="90"/>
          <c:min val="75"/>
        </c:scaling>
        <c:delete val="1"/>
        <c:axPos val="r"/>
        <c:numFmt formatCode="General" sourceLinked="1"/>
        <c:majorTickMark val="out"/>
        <c:minorTickMark val="none"/>
        <c:tickLblPos val="nextTo"/>
        <c:crossAx val="428781904"/>
        <c:crosses val="max"/>
        <c:crossBetween val="midCat"/>
      </c:valAx>
      <c:valAx>
        <c:axId val="428781904"/>
        <c:scaling>
          <c:orientation val="minMax"/>
        </c:scaling>
        <c:delete val="1"/>
        <c:axPos val="b"/>
        <c:numFmt formatCode="0.0%" sourceLinked="1"/>
        <c:majorTickMark val="out"/>
        <c:minorTickMark val="none"/>
        <c:tickLblPos val="nextTo"/>
        <c:crossAx val="428789352"/>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FORMAT_TRUST!$B$119</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FORMAT_TRUST!$C$119:$F$119</c:f>
              <c:numCache>
                <c:formatCode>0.0%</c:formatCode>
                <c:ptCount val="4"/>
                <c:pt idx="0">
                  <c:v>0.14408456999005811</c:v>
                </c:pt>
                <c:pt idx="1">
                  <c:v>0.1717485885239472</c:v>
                </c:pt>
                <c:pt idx="2">
                  <c:v>0.15220226748269289</c:v>
                </c:pt>
                <c:pt idx="3">
                  <c:v>0.10789240858469312</c:v>
                </c:pt>
              </c:numCache>
            </c:numRef>
          </c:val>
        </c:ser>
        <c:ser>
          <c:idx val="0"/>
          <c:order val="1"/>
          <c:tx>
            <c:strRef>
              <c:f>FORMAT_TRUST!$B$120</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FORMAT_TRUST!$C$120:$F$120</c:f>
              <c:numCache>
                <c:formatCode>0.0%</c:formatCode>
                <c:ptCount val="4"/>
                <c:pt idx="0">
                  <c:v>-0.12950919853699025</c:v>
                </c:pt>
                <c:pt idx="1">
                  <c:v>-0.13802822040004742</c:v>
                </c:pt>
                <c:pt idx="2">
                  <c:v>-0.10147121865793482</c:v>
                </c:pt>
                <c:pt idx="3">
                  <c:v>-5.5063527823636181E-2</c:v>
                </c:pt>
              </c:numCache>
            </c:numRef>
          </c:val>
        </c:ser>
        <c:dLbls>
          <c:showLegendKey val="0"/>
          <c:showVal val="0"/>
          <c:showCatName val="0"/>
          <c:showSerName val="0"/>
          <c:showPercent val="0"/>
          <c:showBubbleSize val="0"/>
        </c:dLbls>
        <c:gapWidth val="0"/>
        <c:overlap val="100"/>
        <c:axId val="428784256"/>
        <c:axId val="428783080"/>
      </c:barChart>
      <c:scatterChart>
        <c:scatterStyle val="lineMarker"/>
        <c:varyColors val="0"/>
        <c:ser>
          <c:idx val="1"/>
          <c:order val="2"/>
          <c:tx>
            <c:strRef>
              <c:f>FORMAT_TRUST!$B$121</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FORMAT_TRUST!$C$121:$F$121</c:f>
              <c:numCache>
                <c:formatCode>0%</c:formatCode>
                <c:ptCount val="4"/>
                <c:pt idx="0">
                  <c:v>0.12330071789573396</c:v>
                </c:pt>
                <c:pt idx="1">
                  <c:v>0.15576612460164288</c:v>
                </c:pt>
                <c:pt idx="2">
                  <c:v>0.15727700919060214</c:v>
                </c:pt>
                <c:pt idx="3">
                  <c:v>0.13794799920867815</c:v>
                </c:pt>
              </c:numCache>
            </c:numRef>
          </c:xVal>
          <c:yVal>
            <c:numRef>
              <c:f>FORMAT_TRUST!$C$111:$F$111</c:f>
              <c:numCache>
                <c:formatCode>General</c:formatCode>
                <c:ptCount val="4"/>
                <c:pt idx="0">
                  <c:v>76.5</c:v>
                </c:pt>
                <c:pt idx="1">
                  <c:v>80.5</c:v>
                </c:pt>
                <c:pt idx="2">
                  <c:v>84.5</c:v>
                </c:pt>
                <c:pt idx="3">
                  <c:v>88</c:v>
                </c:pt>
              </c:numCache>
            </c:numRef>
          </c:yVal>
          <c:smooth val="0"/>
        </c:ser>
        <c:ser>
          <c:idx val="3"/>
          <c:order val="3"/>
          <c:tx>
            <c:strRef>
              <c:f>FORMAT_TRUST!$B$122</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FORMAT_TRUST!$C$122:$F$122</c:f>
              <c:numCache>
                <c:formatCode>0%</c:formatCode>
                <c:ptCount val="4"/>
                <c:pt idx="0">
                  <c:v>-0.12446547386430169</c:v>
                </c:pt>
                <c:pt idx="1">
                  <c:v>-0.1299648738901015</c:v>
                </c:pt>
                <c:pt idx="2">
                  <c:v>-0.10608420981309592</c:v>
                </c:pt>
                <c:pt idx="3">
                  <c:v>-6.5193591535843726E-2</c:v>
                </c:pt>
              </c:numCache>
            </c:numRef>
          </c:xVal>
          <c:yVal>
            <c:numRef>
              <c:f>FORMAT_TRUST!$C$111:$F$111</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28782688"/>
        <c:axId val="428785824"/>
      </c:scatterChart>
      <c:catAx>
        <c:axId val="428784256"/>
        <c:scaling>
          <c:orientation val="minMax"/>
        </c:scaling>
        <c:delete val="0"/>
        <c:axPos val="l"/>
        <c:title>
          <c:tx>
            <c:rich>
              <a:bodyPr rot="-5400000" vert="horz"/>
              <a:lstStyle/>
              <a:p>
                <a:pPr>
                  <a:defRPr/>
                </a:pPr>
                <a:r>
                  <a:rPr lang="en-US"/>
                  <a:t>Age (years)</a:t>
                </a:r>
              </a:p>
              <a:p>
                <a:pPr>
                  <a:defRPr/>
                </a:pPr>
                <a:endParaRPr lang="en-US"/>
              </a:p>
            </c:rich>
          </c:tx>
          <c:overlay val="0"/>
        </c:title>
        <c:numFmt formatCode="#,##0_);\(#,##0\)" sourceLinked="0"/>
        <c:majorTickMark val="none"/>
        <c:minorTickMark val="none"/>
        <c:tickLblPos val="low"/>
        <c:spPr>
          <a:ln>
            <a:solidFill>
              <a:schemeClr val="tx1"/>
            </a:solidFill>
          </a:ln>
        </c:spPr>
        <c:crossAx val="428783080"/>
        <c:crosses val="autoZero"/>
        <c:auto val="1"/>
        <c:lblAlgn val="ctr"/>
        <c:lblOffset val="100"/>
        <c:noMultiLvlLbl val="0"/>
      </c:catAx>
      <c:valAx>
        <c:axId val="428783080"/>
        <c:scaling>
          <c:orientation val="minMax"/>
          <c:max val="0.4"/>
          <c:min val="-0.4"/>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bed days for those patients aged 75 years and over</a:t>
                </a:r>
                <a:endParaRPr lang="en-US" sz="1000" b="1"/>
              </a:p>
            </c:rich>
          </c:tx>
          <c:overlay val="0"/>
        </c:title>
        <c:numFmt formatCode="0%;0%" sourceLinked="0"/>
        <c:majorTickMark val="out"/>
        <c:minorTickMark val="none"/>
        <c:tickLblPos val="nextTo"/>
        <c:spPr>
          <a:ln>
            <a:solidFill>
              <a:schemeClr val="tx1"/>
            </a:solidFill>
          </a:ln>
        </c:spPr>
        <c:crossAx val="428784256"/>
        <c:crosses val="autoZero"/>
        <c:crossBetween val="between"/>
      </c:valAx>
      <c:valAx>
        <c:axId val="428785824"/>
        <c:scaling>
          <c:orientation val="minMax"/>
          <c:max val="90"/>
          <c:min val="75"/>
        </c:scaling>
        <c:delete val="1"/>
        <c:axPos val="r"/>
        <c:numFmt formatCode="General" sourceLinked="1"/>
        <c:majorTickMark val="out"/>
        <c:minorTickMark val="none"/>
        <c:tickLblPos val="nextTo"/>
        <c:crossAx val="428782688"/>
        <c:crosses val="max"/>
        <c:crossBetween val="midCat"/>
      </c:valAx>
      <c:valAx>
        <c:axId val="428782688"/>
        <c:scaling>
          <c:orientation val="minMax"/>
        </c:scaling>
        <c:delete val="1"/>
        <c:axPos val="b"/>
        <c:numFmt formatCode="0%" sourceLinked="1"/>
        <c:majorTickMark val="out"/>
        <c:minorTickMark val="none"/>
        <c:tickLblPos val="nextTo"/>
        <c:crossAx val="428785824"/>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FORMAT_TRUST!$C$126:$D$126</c:f>
              <c:strCache>
                <c:ptCount val="2"/>
                <c:pt idx="0">
                  <c:v>England</c:v>
                </c:pt>
                <c:pt idx="1">
                  <c:v>NHS Trust</c:v>
                </c:pt>
              </c:strCache>
            </c:strRef>
          </c:cat>
          <c:val>
            <c:numRef>
              <c:f>FORMAT_TRUST!$C$127:$D$127</c:f>
              <c:numCache>
                <c:formatCode>0.00</c:formatCode>
                <c:ptCount val="2"/>
                <c:pt idx="0">
                  <c:v>3206061</c:v>
                </c:pt>
                <c:pt idx="1">
                  <c:v>58969</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FORMAT_TRUST!$C$126:$D$126</c:f>
              <c:strCache>
                <c:ptCount val="2"/>
                <c:pt idx="0">
                  <c:v>England</c:v>
                </c:pt>
                <c:pt idx="1">
                  <c:v>NHS Trust</c:v>
                </c:pt>
              </c:strCache>
            </c:strRef>
          </c:cat>
          <c:val>
            <c:numRef>
              <c:f>FORMAT_TRUST!$C$128:$D$128</c:f>
              <c:numCache>
                <c:formatCode>0.00</c:formatCode>
                <c:ptCount val="2"/>
                <c:pt idx="0">
                  <c:v>3327059</c:v>
                </c:pt>
                <c:pt idx="1">
                  <c:v>15947</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FORMAT_TRUST!$C$126:$D$126</c:f>
              <c:strCache>
                <c:ptCount val="2"/>
                <c:pt idx="0">
                  <c:v>England</c:v>
                </c:pt>
                <c:pt idx="1">
                  <c:v>NHS Trust</c:v>
                </c:pt>
              </c:strCache>
            </c:strRef>
          </c:cat>
          <c:val>
            <c:numRef>
              <c:f>FORMAT_TRUST!$C$129:$D$129</c:f>
              <c:numCache>
                <c:formatCode>0.00</c:formatCode>
                <c:ptCount val="2"/>
                <c:pt idx="0">
                  <c:v>3523717</c:v>
                </c:pt>
                <c:pt idx="1">
                  <c:v>18081</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FORMAT_TRUST!$C$126:$D$126</c:f>
              <c:strCache>
                <c:ptCount val="2"/>
                <c:pt idx="0">
                  <c:v>England</c:v>
                </c:pt>
                <c:pt idx="1">
                  <c:v>NHS Trust</c:v>
                </c:pt>
              </c:strCache>
            </c:strRef>
          </c:cat>
          <c:val>
            <c:numRef>
              <c:f>FORMAT_TRUST!$C$130:$D$130</c:f>
              <c:numCache>
                <c:formatCode>0.00</c:formatCode>
                <c:ptCount val="2"/>
                <c:pt idx="0">
                  <c:v>3454362</c:v>
                </c:pt>
                <c:pt idx="1">
                  <c:v>10547</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FORMAT_TRUST!$C$126:$D$126</c:f>
              <c:strCache>
                <c:ptCount val="2"/>
                <c:pt idx="0">
                  <c:v>England</c:v>
                </c:pt>
                <c:pt idx="1">
                  <c:v>NHS Trust</c:v>
                </c:pt>
              </c:strCache>
            </c:strRef>
          </c:cat>
          <c:val>
            <c:numRef>
              <c:f>FORMAT_TRUST!$C$131:$D$131</c:f>
              <c:numCache>
                <c:formatCode>0.00</c:formatCode>
                <c:ptCount val="2"/>
                <c:pt idx="0">
                  <c:v>3225354</c:v>
                </c:pt>
                <c:pt idx="1">
                  <c:v>6093</c:v>
                </c:pt>
              </c:numCache>
            </c:numRef>
          </c:val>
        </c:ser>
        <c:dLbls>
          <c:showLegendKey val="0"/>
          <c:showVal val="0"/>
          <c:showCatName val="0"/>
          <c:showSerName val="0"/>
          <c:showPercent val="0"/>
          <c:showBubbleSize val="0"/>
        </c:dLbls>
        <c:gapWidth val="150"/>
        <c:overlap val="100"/>
        <c:axId val="428787000"/>
        <c:axId val="212409000"/>
      </c:barChart>
      <c:catAx>
        <c:axId val="428787000"/>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212409000"/>
        <c:crosses val="autoZero"/>
        <c:auto val="1"/>
        <c:lblAlgn val="ctr"/>
        <c:lblOffset val="100"/>
        <c:noMultiLvlLbl val="0"/>
      </c:catAx>
      <c:valAx>
        <c:axId val="212409000"/>
        <c:scaling>
          <c:orientation val="minMax"/>
        </c:scaling>
        <c:delete val="0"/>
        <c:axPos val="b"/>
        <c:title>
          <c:tx>
            <c:rich>
              <a:bodyPr/>
              <a:lstStyle/>
              <a:p>
                <a:pPr>
                  <a:defRPr sz="1000"/>
                </a:pPr>
                <a:r>
                  <a:rPr lang="en-US" sz="1000" b="1" i="0" baseline="0">
                    <a:effectLst/>
                  </a:rPr>
                  <a:t>Percentage of bed days for those aged 75 years and over by deprivation (Index of multiple deprivation (IMD): 1 = most deprived 20% of LSOAs) </a:t>
                </a:r>
                <a:endParaRPr lang="en-GB" sz="1000">
                  <a:effectLst/>
                </a:endParaRPr>
              </a:p>
            </c:rich>
          </c:tx>
          <c:overlay val="0"/>
        </c:title>
        <c:numFmt formatCode="0%" sourceLinked="1"/>
        <c:majorTickMark val="out"/>
        <c:minorTickMark val="none"/>
        <c:tickLblPos val="nextTo"/>
        <c:spPr>
          <a:ln>
            <a:solidFill>
              <a:schemeClr val="tx1"/>
            </a:solidFill>
          </a:ln>
        </c:spPr>
        <c:crossAx val="428787000"/>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56049454917448993"/>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FORMAT_TRUST!$F$143:$G$143</c:f>
              <c:strCache>
                <c:ptCount val="2"/>
                <c:pt idx="0">
                  <c:v>England</c:v>
                </c:pt>
                <c:pt idx="1">
                  <c:v>NHS Trust</c:v>
                </c:pt>
              </c:strCache>
            </c:strRef>
          </c:cat>
          <c:val>
            <c:numRef>
              <c:f>FORMAT_TRUST!$F$144:$G$144</c:f>
              <c:numCache>
                <c:formatCode>0.0%</c:formatCode>
                <c:ptCount val="2"/>
                <c:pt idx="0" formatCode="0%">
                  <c:v>0.19607085813181949</c:v>
                </c:pt>
                <c:pt idx="1">
                  <c:v>0.54615431311113904</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FORMAT_TRUST!$F$143:$G$143</c:f>
              <c:strCache>
                <c:ptCount val="2"/>
                <c:pt idx="0">
                  <c:v>England</c:v>
                </c:pt>
                <c:pt idx="1">
                  <c:v>NHS Trust</c:v>
                </c:pt>
              </c:strCache>
            </c:strRef>
          </c:cat>
          <c:val>
            <c:numRef>
              <c:f>FORMAT_TRUST!$F$145:$G$145</c:f>
              <c:numCache>
                <c:formatCode>0.0%</c:formatCode>
                <c:ptCount val="2"/>
                <c:pt idx="0" formatCode="0%">
                  <c:v>0.19989523368606626</c:v>
                </c:pt>
                <c:pt idx="1">
                  <c:v>0.14718905348542702</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FORMAT_TRUST!$F$143:$G$143</c:f>
              <c:strCache>
                <c:ptCount val="2"/>
                <c:pt idx="0">
                  <c:v>England</c:v>
                </c:pt>
                <c:pt idx="1">
                  <c:v>NHS Trust</c:v>
                </c:pt>
              </c:strCache>
            </c:strRef>
          </c:cat>
          <c:val>
            <c:numRef>
              <c:f>FORMAT_TRUST!$F$146:$G$146</c:f>
              <c:numCache>
                <c:formatCode>0.0%</c:formatCode>
                <c:ptCount val="2"/>
                <c:pt idx="0" formatCode="0%">
                  <c:v>0.20696795558651326</c:v>
                </c:pt>
                <c:pt idx="1">
                  <c:v>0.1604538769406641</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FORMAT_TRUST!$F$143:$G$143</c:f>
              <c:strCache>
                <c:ptCount val="2"/>
                <c:pt idx="0">
                  <c:v>England</c:v>
                </c:pt>
                <c:pt idx="1">
                  <c:v>NHS Trust</c:v>
                </c:pt>
              </c:strCache>
            </c:strRef>
          </c:cat>
          <c:val>
            <c:numRef>
              <c:f>FORMAT_TRUST!$F$147:$G$147</c:f>
              <c:numCache>
                <c:formatCode>0.0%</c:formatCode>
                <c:ptCount val="2"/>
                <c:pt idx="0" formatCode="0%">
                  <c:v>0.20444481863370184</c:v>
                </c:pt>
                <c:pt idx="1">
                  <c:v>9.1409479149825196E-2</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FORMAT_TRUST!$F$143:$G$143</c:f>
              <c:strCache>
                <c:ptCount val="2"/>
                <c:pt idx="0">
                  <c:v>England</c:v>
                </c:pt>
                <c:pt idx="1">
                  <c:v>NHS Trust</c:v>
                </c:pt>
              </c:strCache>
            </c:strRef>
          </c:cat>
          <c:val>
            <c:numRef>
              <c:f>FORMAT_TRUST!$F$148:$G$148</c:f>
              <c:numCache>
                <c:formatCode>0.0%</c:formatCode>
                <c:ptCount val="2"/>
                <c:pt idx="0" formatCode="0%">
                  <c:v>0.19262113396189917</c:v>
                </c:pt>
                <c:pt idx="1">
                  <c:v>5.4793277312944651E-2</c:v>
                </c:pt>
              </c:numCache>
            </c:numRef>
          </c:val>
        </c:ser>
        <c:dLbls>
          <c:showLegendKey val="0"/>
          <c:showVal val="0"/>
          <c:showCatName val="0"/>
          <c:showSerName val="0"/>
          <c:showPercent val="0"/>
          <c:showBubbleSize val="0"/>
        </c:dLbls>
        <c:gapWidth val="150"/>
        <c:overlap val="100"/>
        <c:axId val="429734816"/>
        <c:axId val="429731288"/>
      </c:barChart>
      <c:catAx>
        <c:axId val="429734816"/>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29731288"/>
        <c:crosses val="autoZero"/>
        <c:auto val="1"/>
        <c:lblAlgn val="ctr"/>
        <c:lblOffset val="100"/>
        <c:noMultiLvlLbl val="0"/>
      </c:catAx>
      <c:valAx>
        <c:axId val="429731288"/>
        <c:scaling>
          <c:orientation val="minMax"/>
          <c:max val="1"/>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a:t>
                </a:r>
                <a:r>
                  <a:rPr lang="en-US" sz="1000" b="1" i="0" u="none" strike="noStrike" baseline="0">
                    <a:effectLst/>
                  </a:rPr>
                  <a:t>A&amp;E attendance financial costs by people aged 75 years and over </a:t>
                </a:r>
                <a:r>
                  <a:rPr lang="en-US" sz="1000" b="1" i="0" baseline="0">
                    <a:effectLst/>
                  </a:rPr>
                  <a:t>by deprivation (Index of multiple deprivation (IMD): 1 = most deprived 20% of LSOAs)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a:effectLst/>
                </a:endParaRPr>
              </a:p>
            </c:rich>
          </c:tx>
          <c:overlay val="0"/>
          <c:spPr>
            <a:noFill/>
          </c:spPr>
        </c:title>
        <c:numFmt formatCode="0%" sourceLinked="1"/>
        <c:majorTickMark val="out"/>
        <c:minorTickMark val="none"/>
        <c:tickLblPos val="nextTo"/>
        <c:spPr>
          <a:ln>
            <a:solidFill>
              <a:schemeClr val="tx1"/>
            </a:solidFill>
          </a:ln>
        </c:spPr>
        <c:crossAx val="429734816"/>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30376111426353797"/>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3"/>
          <c:order val="0"/>
          <c:tx>
            <c:strRef>
              <c:f>FORMAT_TRUST!$B$139</c:f>
              <c:strCache>
                <c:ptCount val="1"/>
                <c:pt idx="0">
                  <c:v>Female England</c:v>
                </c:pt>
              </c:strCache>
            </c:strRef>
          </c:tx>
          <c:spPr>
            <a:solidFill>
              <a:srgbClr val="CC6677"/>
            </a:solidFill>
          </c:spPr>
          <c:invertIfNegative val="0"/>
          <c:cat>
            <c:strRef>
              <c:f>FORMAT_TRUST!$C$135:$F$135</c:f>
              <c:strCache>
                <c:ptCount val="4"/>
                <c:pt idx="0">
                  <c:v>75-79</c:v>
                </c:pt>
                <c:pt idx="1">
                  <c:v>80-84</c:v>
                </c:pt>
                <c:pt idx="2">
                  <c:v>85-89</c:v>
                </c:pt>
                <c:pt idx="3">
                  <c:v>90+</c:v>
                </c:pt>
              </c:strCache>
            </c:strRef>
          </c:cat>
          <c:val>
            <c:numRef>
              <c:f>FORMAT_TRUST!$C$139:$F$139</c:f>
              <c:numCache>
                <c:formatCode>"£"#,##0.00</c:formatCode>
                <c:ptCount val="4"/>
                <c:pt idx="0">
                  <c:v>114031.24149345915</c:v>
                </c:pt>
                <c:pt idx="1">
                  <c:v>116400.14418149496</c:v>
                </c:pt>
                <c:pt idx="2">
                  <c:v>118019.92458181584</c:v>
                </c:pt>
                <c:pt idx="3">
                  <c:v>119370.57297064898</c:v>
                </c:pt>
              </c:numCache>
            </c:numRef>
          </c:val>
        </c:ser>
        <c:ser>
          <c:idx val="1"/>
          <c:order val="1"/>
          <c:tx>
            <c:strRef>
              <c:f>FORMAT_TRUST!$B$138</c:f>
              <c:strCache>
                <c:ptCount val="1"/>
                <c:pt idx="0">
                  <c:v>Female</c:v>
                </c:pt>
              </c:strCache>
            </c:strRef>
          </c:tx>
          <c:spPr>
            <a:solidFill>
              <a:srgbClr val="AA4499"/>
            </a:solidFill>
          </c:spPr>
          <c:invertIfNegative val="0"/>
          <c:cat>
            <c:strRef>
              <c:f>FORMAT_TRUST!$C$135:$F$135</c:f>
              <c:strCache>
                <c:ptCount val="4"/>
                <c:pt idx="0">
                  <c:v>75-79</c:v>
                </c:pt>
                <c:pt idx="1">
                  <c:v>80-84</c:v>
                </c:pt>
                <c:pt idx="2">
                  <c:v>85-89</c:v>
                </c:pt>
                <c:pt idx="3">
                  <c:v>90+</c:v>
                </c:pt>
              </c:strCache>
            </c:strRef>
          </c:cat>
          <c:val>
            <c:numRef>
              <c:f>FORMAT_TRUST!$C$138:$F$138</c:f>
              <c:numCache>
                <c:formatCode>"£"#,##0.00</c:formatCode>
                <c:ptCount val="4"/>
                <c:pt idx="0">
                  <c:v>111436.39357760396</c:v>
                </c:pt>
                <c:pt idx="1">
                  <c:v>113265</c:v>
                </c:pt>
                <c:pt idx="2">
                  <c:v>113336.83707596752</c:v>
                </c:pt>
                <c:pt idx="3">
                  <c:v>114686.75543097407</c:v>
                </c:pt>
              </c:numCache>
            </c:numRef>
          </c:val>
        </c:ser>
        <c:ser>
          <c:idx val="2"/>
          <c:order val="2"/>
          <c:tx>
            <c:strRef>
              <c:f>FORMAT_TRUST!$B$137</c:f>
              <c:strCache>
                <c:ptCount val="1"/>
                <c:pt idx="0">
                  <c:v>Male England</c:v>
                </c:pt>
              </c:strCache>
            </c:strRef>
          </c:tx>
          <c:spPr>
            <a:solidFill>
              <a:srgbClr val="88CCEE"/>
            </a:solidFill>
          </c:spPr>
          <c:invertIfNegative val="0"/>
          <c:cat>
            <c:strRef>
              <c:f>FORMAT_TRUST!$C$135:$F$135</c:f>
              <c:strCache>
                <c:ptCount val="4"/>
                <c:pt idx="0">
                  <c:v>75-79</c:v>
                </c:pt>
                <c:pt idx="1">
                  <c:v>80-84</c:v>
                </c:pt>
                <c:pt idx="2">
                  <c:v>85-89</c:v>
                </c:pt>
                <c:pt idx="3">
                  <c:v>90+</c:v>
                </c:pt>
              </c:strCache>
            </c:strRef>
          </c:cat>
          <c:val>
            <c:numRef>
              <c:f>FORMAT_TRUST!$C$137:$F$137</c:f>
              <c:numCache>
                <c:formatCode>_(* #,##0.00_);_(* \(#,##0.00\);_(* "-"??_);_(@_)</c:formatCode>
                <c:ptCount val="4"/>
                <c:pt idx="0">
                  <c:v>115020.98444551903</c:v>
                </c:pt>
                <c:pt idx="1">
                  <c:v>116938.92370400963</c:v>
                </c:pt>
                <c:pt idx="2">
                  <c:v>118465.01906717513</c:v>
                </c:pt>
                <c:pt idx="3">
                  <c:v>119635.81451537962</c:v>
                </c:pt>
              </c:numCache>
            </c:numRef>
          </c:val>
        </c:ser>
        <c:ser>
          <c:idx val="0"/>
          <c:order val="3"/>
          <c:tx>
            <c:strRef>
              <c:f>FORMAT_TRUST!$B$136</c:f>
              <c:strCache>
                <c:ptCount val="1"/>
                <c:pt idx="0">
                  <c:v>Male </c:v>
                </c:pt>
              </c:strCache>
            </c:strRef>
          </c:tx>
          <c:spPr>
            <a:solidFill>
              <a:srgbClr val="44AA99"/>
            </a:solidFill>
          </c:spPr>
          <c:invertIfNegative val="0"/>
          <c:cat>
            <c:strRef>
              <c:f>FORMAT_TRUST!$C$135:$F$135</c:f>
              <c:strCache>
                <c:ptCount val="4"/>
                <c:pt idx="0">
                  <c:v>75-79</c:v>
                </c:pt>
                <c:pt idx="1">
                  <c:v>80-84</c:v>
                </c:pt>
                <c:pt idx="2">
                  <c:v>85-89</c:v>
                </c:pt>
                <c:pt idx="3">
                  <c:v>90+</c:v>
                </c:pt>
              </c:strCache>
            </c:strRef>
          </c:cat>
          <c:val>
            <c:numRef>
              <c:f>FORMAT_TRUST!$C$136:$F$136</c:f>
              <c:numCache>
                <c:formatCode>"£"#,##0.00</c:formatCode>
                <c:ptCount val="4"/>
                <c:pt idx="0">
                  <c:v>110346.03455914931</c:v>
                </c:pt>
                <c:pt idx="1">
                  <c:v>111543.00816914946</c:v>
                </c:pt>
                <c:pt idx="2">
                  <c:v>113983.58092259579</c:v>
                </c:pt>
                <c:pt idx="3">
                  <c:v>114196.77419354839</c:v>
                </c:pt>
              </c:numCache>
            </c:numRef>
          </c:val>
        </c:ser>
        <c:dLbls>
          <c:showLegendKey val="0"/>
          <c:showVal val="0"/>
          <c:showCatName val="0"/>
          <c:showSerName val="0"/>
          <c:showPercent val="0"/>
          <c:showBubbleSize val="0"/>
        </c:dLbls>
        <c:gapWidth val="150"/>
        <c:axId val="429736776"/>
        <c:axId val="429734032"/>
      </c:barChart>
      <c:catAx>
        <c:axId val="429736776"/>
        <c:scaling>
          <c:orientation val="minMax"/>
        </c:scaling>
        <c:delete val="0"/>
        <c:axPos val="l"/>
        <c:title>
          <c:tx>
            <c:rich>
              <a:bodyPr rot="-5400000" vert="horz"/>
              <a:lstStyle/>
              <a:p>
                <a:pPr>
                  <a:defRPr/>
                </a:pPr>
                <a:r>
                  <a:rPr lang="en-US"/>
                  <a:t>Age (years)</a:t>
                </a:r>
              </a:p>
            </c:rich>
          </c:tx>
          <c:overlay val="0"/>
        </c:title>
        <c:numFmt formatCode="General" sourceLinked="0"/>
        <c:majorTickMark val="out"/>
        <c:minorTickMark val="none"/>
        <c:tickLblPos val="nextTo"/>
        <c:spPr>
          <a:ln>
            <a:solidFill>
              <a:schemeClr val="tx1"/>
            </a:solidFill>
          </a:ln>
        </c:spPr>
        <c:crossAx val="429734032"/>
        <c:crosses val="autoZero"/>
        <c:auto val="1"/>
        <c:lblAlgn val="ctr"/>
        <c:lblOffset val="100"/>
        <c:noMultiLvlLbl val="0"/>
      </c:catAx>
      <c:valAx>
        <c:axId val="429734032"/>
        <c:scaling>
          <c:orientation val="minMax"/>
          <c:min val="0"/>
        </c:scaling>
        <c:delete val="0"/>
        <c:axPos val="b"/>
        <c:majorGridlines>
          <c:spPr>
            <a:ln>
              <a:solidFill>
                <a:schemeClr val="bg1">
                  <a:lumMod val="75000"/>
                  <a:alpha val="45000"/>
                </a:schemeClr>
              </a:solidFill>
            </a:ln>
          </c:spPr>
        </c:majorGridlines>
        <c:title>
          <c:tx>
            <c:rich>
              <a:bodyPr/>
              <a:lstStyle/>
              <a:p>
                <a:pPr>
                  <a:defRPr/>
                </a:pPr>
                <a:r>
                  <a:rPr lang="en-US"/>
                  <a:t>Financial cost per 1,000 A&amp;E attendances by people aged 75 years and over</a:t>
                </a:r>
              </a:p>
            </c:rich>
          </c:tx>
          <c:overlay val="0"/>
        </c:title>
        <c:numFmt formatCode="_(&quot;£&quot;* #,##0_);_(&quot;£&quot;* \(#,##0\);_(&quot;£&quot;* &quot;-&quot;_);_(@_)" sourceLinked="0"/>
        <c:majorTickMark val="out"/>
        <c:minorTickMark val="none"/>
        <c:tickLblPos val="nextTo"/>
        <c:spPr>
          <a:ln>
            <a:solidFill>
              <a:schemeClr val="tx1"/>
            </a:solidFill>
          </a:ln>
        </c:spPr>
        <c:crossAx val="429736776"/>
        <c:crosses val="autoZero"/>
        <c:crossBetween val="between"/>
      </c:valAx>
      <c:spPr>
        <a:ln>
          <a:solidFill>
            <a:schemeClr val="tx1"/>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3"/>
          <c:order val="0"/>
          <c:tx>
            <c:strRef>
              <c:f>FORMAT_TRUST!$B$156</c:f>
              <c:strCache>
                <c:ptCount val="1"/>
                <c:pt idx="0">
                  <c:v>Female England</c:v>
                </c:pt>
              </c:strCache>
            </c:strRef>
          </c:tx>
          <c:spPr>
            <a:solidFill>
              <a:srgbClr val="CC6677"/>
            </a:solidFill>
          </c:spPr>
          <c:invertIfNegative val="0"/>
          <c:cat>
            <c:strRef>
              <c:f>FORMAT_TRUST!$C$135:$F$135</c:f>
              <c:strCache>
                <c:ptCount val="4"/>
                <c:pt idx="0">
                  <c:v>75-79</c:v>
                </c:pt>
                <c:pt idx="1">
                  <c:v>80-84</c:v>
                </c:pt>
                <c:pt idx="2">
                  <c:v>85-89</c:v>
                </c:pt>
                <c:pt idx="3">
                  <c:v>90+</c:v>
                </c:pt>
              </c:strCache>
            </c:strRef>
          </c:cat>
          <c:val>
            <c:numRef>
              <c:f>FORMAT_TRUST!$C$156:$F$156</c:f>
              <c:numCache>
                <c:formatCode>"£"#,##0.00</c:formatCode>
                <c:ptCount val="4"/>
                <c:pt idx="0">
                  <c:v>107291.55937210598</c:v>
                </c:pt>
                <c:pt idx="1">
                  <c:v>112478.96046664727</c:v>
                </c:pt>
                <c:pt idx="2">
                  <c:v>113248.5086158882</c:v>
                </c:pt>
                <c:pt idx="3">
                  <c:v>114315.11360834942</c:v>
                </c:pt>
              </c:numCache>
            </c:numRef>
          </c:val>
        </c:ser>
        <c:ser>
          <c:idx val="1"/>
          <c:order val="1"/>
          <c:tx>
            <c:strRef>
              <c:f>FORMAT_TRUST!$B$155</c:f>
              <c:strCache>
                <c:ptCount val="1"/>
                <c:pt idx="0">
                  <c:v>Female</c:v>
                </c:pt>
              </c:strCache>
            </c:strRef>
          </c:tx>
          <c:spPr>
            <a:solidFill>
              <a:srgbClr val="882255"/>
            </a:solidFill>
          </c:spPr>
          <c:invertIfNegative val="0"/>
          <c:cat>
            <c:strRef>
              <c:f>FORMAT_TRUST!$C$135:$F$135</c:f>
              <c:strCache>
                <c:ptCount val="4"/>
                <c:pt idx="0">
                  <c:v>75-79</c:v>
                </c:pt>
                <c:pt idx="1">
                  <c:v>80-84</c:v>
                </c:pt>
                <c:pt idx="2">
                  <c:v>85-89</c:v>
                </c:pt>
                <c:pt idx="3">
                  <c:v>90+</c:v>
                </c:pt>
              </c:strCache>
            </c:strRef>
          </c:cat>
          <c:val>
            <c:numRef>
              <c:f>FORMAT_TRUST!$C$155:$F$155</c:f>
              <c:numCache>
                <c:formatCode>"£"#,##0.00</c:formatCode>
                <c:ptCount val="4"/>
                <c:pt idx="0">
                  <c:v>110298.07362349705</c:v>
                </c:pt>
                <c:pt idx="1">
                  <c:v>120192.24871950547</c:v>
                </c:pt>
                <c:pt idx="2">
                  <c:v>128577.58086258583</c:v>
                </c:pt>
                <c:pt idx="3">
                  <c:v>137955.89134778723</c:v>
                </c:pt>
              </c:numCache>
            </c:numRef>
          </c:val>
        </c:ser>
        <c:ser>
          <c:idx val="2"/>
          <c:order val="2"/>
          <c:tx>
            <c:strRef>
              <c:f>FORMAT_TRUST!$B$154</c:f>
              <c:strCache>
                <c:ptCount val="1"/>
                <c:pt idx="0">
                  <c:v>Male England</c:v>
                </c:pt>
              </c:strCache>
            </c:strRef>
          </c:tx>
          <c:spPr>
            <a:solidFill>
              <a:srgbClr val="88CCEE"/>
            </a:solidFill>
          </c:spPr>
          <c:invertIfNegative val="0"/>
          <c:cat>
            <c:strRef>
              <c:f>FORMAT_TRUST!$C$135:$F$135</c:f>
              <c:strCache>
                <c:ptCount val="4"/>
                <c:pt idx="0">
                  <c:v>75-79</c:v>
                </c:pt>
                <c:pt idx="1">
                  <c:v>80-84</c:v>
                </c:pt>
                <c:pt idx="2">
                  <c:v>85-89</c:v>
                </c:pt>
                <c:pt idx="3">
                  <c:v>90+</c:v>
                </c:pt>
              </c:strCache>
            </c:strRef>
          </c:cat>
          <c:val>
            <c:numRef>
              <c:f>FORMAT_TRUST!$C$154:$F$154</c:f>
              <c:numCache>
                <c:formatCode>_(* #,##0.00_);_(* \(#,##0.00\);_(* "-"??_);_(@_)</c:formatCode>
                <c:ptCount val="4"/>
                <c:pt idx="0">
                  <c:v>108092.80487754998</c:v>
                </c:pt>
                <c:pt idx="1">
                  <c:v>112814.50156962429</c:v>
                </c:pt>
                <c:pt idx="2">
                  <c:v>113442.7791899428</c:v>
                </c:pt>
                <c:pt idx="3">
                  <c:v>114181.32802831304</c:v>
                </c:pt>
              </c:numCache>
            </c:numRef>
          </c:val>
        </c:ser>
        <c:ser>
          <c:idx val="0"/>
          <c:order val="3"/>
          <c:tx>
            <c:strRef>
              <c:f>FORMAT_TRUST!$B$153</c:f>
              <c:strCache>
                <c:ptCount val="1"/>
                <c:pt idx="0">
                  <c:v>Male </c:v>
                </c:pt>
              </c:strCache>
            </c:strRef>
          </c:tx>
          <c:spPr>
            <a:solidFill>
              <a:srgbClr val="44AA99"/>
            </a:solidFill>
          </c:spPr>
          <c:invertIfNegative val="0"/>
          <c:cat>
            <c:strRef>
              <c:f>FORMAT_TRUST!$C$135:$F$135</c:f>
              <c:strCache>
                <c:ptCount val="4"/>
                <c:pt idx="0">
                  <c:v>75-79</c:v>
                </c:pt>
                <c:pt idx="1">
                  <c:v>80-84</c:v>
                </c:pt>
                <c:pt idx="2">
                  <c:v>85-89</c:v>
                </c:pt>
                <c:pt idx="3">
                  <c:v>90+</c:v>
                </c:pt>
              </c:strCache>
            </c:strRef>
          </c:cat>
          <c:val>
            <c:numRef>
              <c:f>FORMAT_TRUST!$C$153:$F$153</c:f>
              <c:numCache>
                <c:formatCode>"£"#,##0.00</c:formatCode>
                <c:ptCount val="4"/>
                <c:pt idx="0">
                  <c:v>115146.94730250939</c:v>
                </c:pt>
                <c:pt idx="1">
                  <c:v>121197.95845015066</c:v>
                </c:pt>
                <c:pt idx="2">
                  <c:v>128538.06632130982</c:v>
                </c:pt>
                <c:pt idx="3">
                  <c:v>134419.3966837826</c:v>
                </c:pt>
              </c:numCache>
            </c:numRef>
          </c:val>
        </c:ser>
        <c:dLbls>
          <c:showLegendKey val="0"/>
          <c:showVal val="0"/>
          <c:showCatName val="0"/>
          <c:showSerName val="0"/>
          <c:showPercent val="0"/>
          <c:showBubbleSize val="0"/>
        </c:dLbls>
        <c:gapWidth val="150"/>
        <c:axId val="429732856"/>
        <c:axId val="429735600"/>
      </c:barChart>
      <c:catAx>
        <c:axId val="429732856"/>
        <c:scaling>
          <c:orientation val="minMax"/>
        </c:scaling>
        <c:delete val="0"/>
        <c:axPos val="l"/>
        <c:title>
          <c:tx>
            <c:rich>
              <a:bodyPr rot="-5400000" vert="horz"/>
              <a:lstStyle/>
              <a:p>
                <a:pPr>
                  <a:defRPr/>
                </a:pPr>
                <a:r>
                  <a:rPr lang="en-US"/>
                  <a:t>Age (years)</a:t>
                </a:r>
              </a:p>
            </c:rich>
          </c:tx>
          <c:overlay val="0"/>
        </c:title>
        <c:numFmt formatCode="General" sourceLinked="0"/>
        <c:majorTickMark val="out"/>
        <c:minorTickMark val="none"/>
        <c:tickLblPos val="nextTo"/>
        <c:spPr>
          <a:ln>
            <a:solidFill>
              <a:schemeClr val="tx1"/>
            </a:solidFill>
          </a:ln>
        </c:spPr>
        <c:crossAx val="429735600"/>
        <c:crosses val="autoZero"/>
        <c:auto val="1"/>
        <c:lblAlgn val="ctr"/>
        <c:lblOffset val="100"/>
        <c:noMultiLvlLbl val="0"/>
      </c:catAx>
      <c:valAx>
        <c:axId val="429735600"/>
        <c:scaling>
          <c:orientation val="minMax"/>
          <c:max val="200000"/>
          <c:min val="0"/>
        </c:scaling>
        <c:delete val="0"/>
        <c:axPos val="b"/>
        <c:majorGridlines>
          <c:spPr>
            <a:ln>
              <a:solidFill>
                <a:schemeClr val="bg1">
                  <a:lumMod val="75000"/>
                  <a:alpha val="45000"/>
                </a:schemeClr>
              </a:solidFill>
            </a:ln>
          </c:spPr>
        </c:majorGridlines>
        <c:title>
          <c:tx>
            <c:rich>
              <a:bodyPr/>
              <a:lstStyle/>
              <a:p>
                <a:pPr>
                  <a:defRPr/>
                </a:pPr>
                <a:r>
                  <a:rPr lang="en-US"/>
                  <a:t>Financial costs per 1,000 outpatients attendances by people aged 75 years and over</a:t>
                </a:r>
              </a:p>
            </c:rich>
          </c:tx>
          <c:overlay val="0"/>
          <c:spPr>
            <a:noFill/>
          </c:spPr>
        </c:title>
        <c:numFmt formatCode="_(&quot;£&quot;* #,##0_);_(&quot;£&quot;* \(#,##0\);_(&quot;£&quot;* &quot;-&quot;_);_(@_)" sourceLinked="0"/>
        <c:majorTickMark val="out"/>
        <c:minorTickMark val="none"/>
        <c:tickLblPos val="nextTo"/>
        <c:spPr>
          <a:ln>
            <a:solidFill>
              <a:schemeClr val="tx1"/>
            </a:solidFill>
          </a:ln>
        </c:spPr>
        <c:crossAx val="429732856"/>
        <c:crosses val="autoZero"/>
        <c:crossBetween val="between"/>
        <c:majorUnit val="40000"/>
      </c:valAx>
      <c:spPr>
        <a:ln>
          <a:solidFill>
            <a:schemeClr val="tx1"/>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3"/>
          <c:order val="0"/>
          <c:tx>
            <c:strRef>
              <c:f>FORMAT_TRUST!$B$173</c:f>
              <c:strCache>
                <c:ptCount val="1"/>
                <c:pt idx="0">
                  <c:v>Female England</c:v>
                </c:pt>
              </c:strCache>
            </c:strRef>
          </c:tx>
          <c:spPr>
            <a:solidFill>
              <a:srgbClr val="CC6677"/>
            </a:solidFill>
          </c:spPr>
          <c:invertIfNegative val="0"/>
          <c:cat>
            <c:strRef>
              <c:f>FORMAT_TRUST!$C$169:$F$169</c:f>
              <c:strCache>
                <c:ptCount val="4"/>
                <c:pt idx="0">
                  <c:v>75-79</c:v>
                </c:pt>
                <c:pt idx="1">
                  <c:v>80-84</c:v>
                </c:pt>
                <c:pt idx="2">
                  <c:v>85-89</c:v>
                </c:pt>
                <c:pt idx="3">
                  <c:v>90+</c:v>
                </c:pt>
              </c:strCache>
            </c:strRef>
          </c:cat>
          <c:val>
            <c:numRef>
              <c:f>FORMAT_TRUST!$C$173:$F$173</c:f>
              <c:numCache>
                <c:formatCode>"£"#,##0.00</c:formatCode>
                <c:ptCount val="4"/>
                <c:pt idx="0">
                  <c:v>2503458.5445112418</c:v>
                </c:pt>
                <c:pt idx="1">
                  <c:v>2644294.6314377971</c:v>
                </c:pt>
                <c:pt idx="2">
                  <c:v>2759551.9847694272</c:v>
                </c:pt>
                <c:pt idx="3">
                  <c:v>2811687.1352233239</c:v>
                </c:pt>
              </c:numCache>
            </c:numRef>
          </c:val>
        </c:ser>
        <c:ser>
          <c:idx val="1"/>
          <c:order val="1"/>
          <c:tx>
            <c:strRef>
              <c:f>FORMAT_TRUST!$B$172</c:f>
              <c:strCache>
                <c:ptCount val="1"/>
                <c:pt idx="0">
                  <c:v>Female</c:v>
                </c:pt>
              </c:strCache>
            </c:strRef>
          </c:tx>
          <c:spPr>
            <a:solidFill>
              <a:srgbClr val="882255"/>
            </a:solidFill>
          </c:spPr>
          <c:invertIfNegative val="0"/>
          <c:cat>
            <c:strRef>
              <c:f>FORMAT_TRUST!$C$169:$F$169</c:f>
              <c:strCache>
                <c:ptCount val="4"/>
                <c:pt idx="0">
                  <c:v>75-79</c:v>
                </c:pt>
                <c:pt idx="1">
                  <c:v>80-84</c:v>
                </c:pt>
                <c:pt idx="2">
                  <c:v>85-89</c:v>
                </c:pt>
                <c:pt idx="3">
                  <c:v>90+</c:v>
                </c:pt>
              </c:strCache>
            </c:strRef>
          </c:cat>
          <c:val>
            <c:numRef>
              <c:f>FORMAT_TRUST!$C$172:$F$172</c:f>
              <c:numCache>
                <c:formatCode>"£"#,##0.00</c:formatCode>
                <c:ptCount val="4"/>
                <c:pt idx="0">
                  <c:v>2398725.8968189703</c:v>
                </c:pt>
                <c:pt idx="1">
                  <c:v>2436947.701584057</c:v>
                </c:pt>
                <c:pt idx="2">
                  <c:v>2620321.1126915999</c:v>
                </c:pt>
                <c:pt idx="3">
                  <c:v>2704980.74546305</c:v>
                </c:pt>
              </c:numCache>
            </c:numRef>
          </c:val>
        </c:ser>
        <c:ser>
          <c:idx val="2"/>
          <c:order val="2"/>
          <c:tx>
            <c:strRef>
              <c:f>FORMAT_TRUST!$B$171</c:f>
              <c:strCache>
                <c:ptCount val="1"/>
                <c:pt idx="0">
                  <c:v>Male England</c:v>
                </c:pt>
              </c:strCache>
            </c:strRef>
          </c:tx>
          <c:spPr>
            <a:solidFill>
              <a:srgbClr val="88CCEE"/>
            </a:solidFill>
          </c:spPr>
          <c:invertIfNegative val="0"/>
          <c:cat>
            <c:strRef>
              <c:f>FORMAT_TRUST!$C$169:$F$169</c:f>
              <c:strCache>
                <c:ptCount val="4"/>
                <c:pt idx="0">
                  <c:v>75-79</c:v>
                </c:pt>
                <c:pt idx="1">
                  <c:v>80-84</c:v>
                </c:pt>
                <c:pt idx="2">
                  <c:v>85-89</c:v>
                </c:pt>
                <c:pt idx="3">
                  <c:v>90+</c:v>
                </c:pt>
              </c:strCache>
            </c:strRef>
          </c:cat>
          <c:val>
            <c:numRef>
              <c:f>FORMAT_TRUST!$C$171:$F$171</c:f>
              <c:numCache>
                <c:formatCode>_(* #,##0.00_);_(* \(#,##0.00\);_(* "-"??_);_(@_)</c:formatCode>
                <c:ptCount val="4"/>
                <c:pt idx="0">
                  <c:v>2531966.4168340294</c:v>
                </c:pt>
                <c:pt idx="1">
                  <c:v>2637482.5545333079</c:v>
                </c:pt>
                <c:pt idx="2">
                  <c:v>2746998.6813870668</c:v>
                </c:pt>
                <c:pt idx="3">
                  <c:v>2794930.4826080874</c:v>
                </c:pt>
              </c:numCache>
            </c:numRef>
          </c:val>
        </c:ser>
        <c:ser>
          <c:idx val="0"/>
          <c:order val="3"/>
          <c:tx>
            <c:strRef>
              <c:f>FORMAT_TRUST!$B$170</c:f>
              <c:strCache>
                <c:ptCount val="1"/>
                <c:pt idx="0">
                  <c:v>Male </c:v>
                </c:pt>
              </c:strCache>
            </c:strRef>
          </c:tx>
          <c:spPr>
            <a:solidFill>
              <a:srgbClr val="44AA99"/>
            </a:solidFill>
          </c:spPr>
          <c:invertIfNegative val="0"/>
          <c:cat>
            <c:strRef>
              <c:f>FORMAT_TRUST!$C$169:$F$169</c:f>
              <c:strCache>
                <c:ptCount val="4"/>
                <c:pt idx="0">
                  <c:v>75-79</c:v>
                </c:pt>
                <c:pt idx="1">
                  <c:v>80-84</c:v>
                </c:pt>
                <c:pt idx="2">
                  <c:v>85-89</c:v>
                </c:pt>
                <c:pt idx="3">
                  <c:v>90+</c:v>
                </c:pt>
              </c:strCache>
            </c:strRef>
          </c:cat>
          <c:val>
            <c:numRef>
              <c:f>FORMAT_TRUST!$C$170:$F$170</c:f>
              <c:numCache>
                <c:formatCode>"£"#,##0.00</c:formatCode>
                <c:ptCount val="4"/>
                <c:pt idx="0">
                  <c:v>2264700.1868813355</c:v>
                </c:pt>
                <c:pt idx="1">
                  <c:v>2387619.4208307504</c:v>
                </c:pt>
                <c:pt idx="2">
                  <c:v>2660457.5010731709</c:v>
                </c:pt>
                <c:pt idx="3">
                  <c:v>2824944.3435897436</c:v>
                </c:pt>
              </c:numCache>
            </c:numRef>
          </c:val>
        </c:ser>
        <c:dLbls>
          <c:showLegendKey val="0"/>
          <c:showVal val="0"/>
          <c:showCatName val="0"/>
          <c:showSerName val="0"/>
          <c:showPercent val="0"/>
          <c:showBubbleSize val="0"/>
        </c:dLbls>
        <c:gapWidth val="150"/>
        <c:axId val="429738736"/>
        <c:axId val="429737560"/>
      </c:barChart>
      <c:catAx>
        <c:axId val="429738736"/>
        <c:scaling>
          <c:orientation val="minMax"/>
        </c:scaling>
        <c:delete val="0"/>
        <c:axPos val="l"/>
        <c:title>
          <c:tx>
            <c:rich>
              <a:bodyPr rot="-5400000" vert="horz"/>
              <a:lstStyle/>
              <a:p>
                <a:pPr>
                  <a:defRPr/>
                </a:pPr>
                <a:r>
                  <a:rPr lang="en-US"/>
                  <a:t>Age (years)</a:t>
                </a:r>
              </a:p>
            </c:rich>
          </c:tx>
          <c:overlay val="0"/>
        </c:title>
        <c:numFmt formatCode="General" sourceLinked="0"/>
        <c:majorTickMark val="out"/>
        <c:minorTickMark val="none"/>
        <c:tickLblPos val="nextTo"/>
        <c:spPr>
          <a:ln>
            <a:solidFill>
              <a:schemeClr val="tx1"/>
            </a:solidFill>
          </a:ln>
        </c:spPr>
        <c:crossAx val="429737560"/>
        <c:crosses val="autoZero"/>
        <c:auto val="1"/>
        <c:lblAlgn val="ctr"/>
        <c:lblOffset val="100"/>
        <c:noMultiLvlLbl val="0"/>
      </c:catAx>
      <c:valAx>
        <c:axId val="429737560"/>
        <c:scaling>
          <c:orientation val="minMax"/>
          <c:min val="0"/>
        </c:scaling>
        <c:delete val="0"/>
        <c:axPos val="b"/>
        <c:majorGridlines>
          <c:spPr>
            <a:ln>
              <a:solidFill>
                <a:schemeClr val="bg1">
                  <a:lumMod val="75000"/>
                  <a:alpha val="45000"/>
                </a:schemeClr>
              </a:solidFill>
            </a:ln>
          </c:spPr>
        </c:majorGridlines>
        <c:title>
          <c:tx>
            <c:rich>
              <a:bodyPr/>
              <a:lstStyle/>
              <a:p>
                <a:pPr>
                  <a:defRPr/>
                </a:pPr>
                <a:r>
                  <a:rPr lang="en-US"/>
                  <a:t>Financial costs per 1,000 emergency (non-elective) admissions of people aged 75 years and over</a:t>
                </a:r>
              </a:p>
            </c:rich>
          </c:tx>
          <c:overlay val="0"/>
          <c:spPr>
            <a:noFill/>
          </c:spPr>
        </c:title>
        <c:numFmt formatCode="_(&quot;£&quot;* #,##0_);_(&quot;£&quot;* \(#,##0\);_(&quot;£&quot;* &quot;-&quot;_);_(@_)" sourceLinked="0"/>
        <c:majorTickMark val="out"/>
        <c:minorTickMark val="none"/>
        <c:tickLblPos val="nextTo"/>
        <c:spPr>
          <a:ln>
            <a:solidFill>
              <a:schemeClr val="tx1"/>
            </a:solidFill>
          </a:ln>
        </c:spPr>
        <c:crossAx val="429738736"/>
        <c:crosses val="autoZero"/>
        <c:crossBetween val="between"/>
      </c:valAx>
      <c:spPr>
        <a:ln>
          <a:solidFill>
            <a:schemeClr val="tx1"/>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3"/>
          <c:order val="0"/>
          <c:tx>
            <c:strRef>
              <c:f>FORMAT_TRUST!$B$191</c:f>
              <c:strCache>
                <c:ptCount val="1"/>
                <c:pt idx="0">
                  <c:v>Female England</c:v>
                </c:pt>
              </c:strCache>
            </c:strRef>
          </c:tx>
          <c:spPr>
            <a:solidFill>
              <a:srgbClr val="CC6677"/>
            </a:solidFill>
          </c:spPr>
          <c:invertIfNegative val="0"/>
          <c:cat>
            <c:strRef>
              <c:f>FORMAT_TRUST!$C$187:$F$187</c:f>
              <c:strCache>
                <c:ptCount val="4"/>
                <c:pt idx="0">
                  <c:v>75-79</c:v>
                </c:pt>
                <c:pt idx="1">
                  <c:v>80-84</c:v>
                </c:pt>
                <c:pt idx="2">
                  <c:v>85-89</c:v>
                </c:pt>
                <c:pt idx="3">
                  <c:v>90+</c:v>
                </c:pt>
              </c:strCache>
            </c:strRef>
          </c:cat>
          <c:val>
            <c:numRef>
              <c:f>FORMAT_TRUST!$C$191:$F$191</c:f>
              <c:numCache>
                <c:formatCode>"£"#,##0.00</c:formatCode>
                <c:ptCount val="4"/>
                <c:pt idx="0">
                  <c:v>1136177.684410806</c:v>
                </c:pt>
                <c:pt idx="1">
                  <c:v>1067207.258238008</c:v>
                </c:pt>
                <c:pt idx="2">
                  <c:v>982379.67874033249</c:v>
                </c:pt>
                <c:pt idx="3">
                  <c:v>925874.02563838882</c:v>
                </c:pt>
              </c:numCache>
            </c:numRef>
          </c:val>
        </c:ser>
        <c:ser>
          <c:idx val="1"/>
          <c:order val="1"/>
          <c:tx>
            <c:strRef>
              <c:f>FORMAT_TRUST!$B$172</c:f>
              <c:strCache>
                <c:ptCount val="1"/>
                <c:pt idx="0">
                  <c:v>Female</c:v>
                </c:pt>
              </c:strCache>
            </c:strRef>
          </c:tx>
          <c:spPr>
            <a:solidFill>
              <a:srgbClr val="AA4499"/>
            </a:solidFill>
          </c:spPr>
          <c:invertIfNegative val="0"/>
          <c:cat>
            <c:strRef>
              <c:f>FORMAT_TRUST!$C$187:$F$187</c:f>
              <c:strCache>
                <c:ptCount val="4"/>
                <c:pt idx="0">
                  <c:v>75-79</c:v>
                </c:pt>
                <c:pt idx="1">
                  <c:v>80-84</c:v>
                </c:pt>
                <c:pt idx="2">
                  <c:v>85-89</c:v>
                </c:pt>
                <c:pt idx="3">
                  <c:v>90+</c:v>
                </c:pt>
              </c:strCache>
            </c:strRef>
          </c:cat>
          <c:val>
            <c:numRef>
              <c:f>FORMAT_TRUST!$C$190:$F$190</c:f>
              <c:numCache>
                <c:formatCode>"£"#,##0.00</c:formatCode>
                <c:ptCount val="4"/>
                <c:pt idx="0">
                  <c:v>998921.52100795764</c:v>
                </c:pt>
                <c:pt idx="1">
                  <c:v>850574.90941869025</c:v>
                </c:pt>
                <c:pt idx="2">
                  <c:v>827230.04952893674</c:v>
                </c:pt>
                <c:pt idx="3">
                  <c:v>762130.0158119658</c:v>
                </c:pt>
              </c:numCache>
            </c:numRef>
          </c:val>
        </c:ser>
        <c:ser>
          <c:idx val="2"/>
          <c:order val="2"/>
          <c:tx>
            <c:strRef>
              <c:f>FORMAT_TRUST!$B$189</c:f>
              <c:strCache>
                <c:ptCount val="1"/>
                <c:pt idx="0">
                  <c:v>Male England</c:v>
                </c:pt>
              </c:strCache>
            </c:strRef>
          </c:tx>
          <c:spPr>
            <a:solidFill>
              <a:srgbClr val="88CCEE"/>
            </a:solidFill>
          </c:spPr>
          <c:invertIfNegative val="0"/>
          <c:cat>
            <c:strRef>
              <c:f>FORMAT_TRUST!$C$187:$F$187</c:f>
              <c:strCache>
                <c:ptCount val="4"/>
                <c:pt idx="0">
                  <c:v>75-79</c:v>
                </c:pt>
                <c:pt idx="1">
                  <c:v>80-84</c:v>
                </c:pt>
                <c:pt idx="2">
                  <c:v>85-89</c:v>
                </c:pt>
                <c:pt idx="3">
                  <c:v>90+</c:v>
                </c:pt>
              </c:strCache>
            </c:strRef>
          </c:cat>
          <c:val>
            <c:numRef>
              <c:f>FORMAT_TRUST!$C$189:$F$189</c:f>
              <c:numCache>
                <c:formatCode>_(* #,##0.00_);_(* \(#,##0.00\);_(* "-"??_);_(@_)</c:formatCode>
                <c:ptCount val="4"/>
                <c:pt idx="0">
                  <c:v>1120688.786346917</c:v>
                </c:pt>
                <c:pt idx="1">
                  <c:v>1043131.4093213843</c:v>
                </c:pt>
                <c:pt idx="2">
                  <c:v>959679.01724046189</c:v>
                </c:pt>
                <c:pt idx="3">
                  <c:v>868660.37500918459</c:v>
                </c:pt>
              </c:numCache>
            </c:numRef>
          </c:val>
        </c:ser>
        <c:ser>
          <c:idx val="0"/>
          <c:order val="3"/>
          <c:tx>
            <c:strRef>
              <c:f>FORMAT_TRUST!$B$188</c:f>
              <c:strCache>
                <c:ptCount val="1"/>
                <c:pt idx="0">
                  <c:v>Male </c:v>
                </c:pt>
              </c:strCache>
            </c:strRef>
          </c:tx>
          <c:spPr>
            <a:solidFill>
              <a:srgbClr val="44AA99"/>
            </a:solidFill>
          </c:spPr>
          <c:invertIfNegative val="0"/>
          <c:cat>
            <c:strRef>
              <c:f>FORMAT_TRUST!$C$187:$F$187</c:f>
              <c:strCache>
                <c:ptCount val="4"/>
                <c:pt idx="0">
                  <c:v>75-79</c:v>
                </c:pt>
                <c:pt idx="1">
                  <c:v>80-84</c:v>
                </c:pt>
                <c:pt idx="2">
                  <c:v>85-89</c:v>
                </c:pt>
                <c:pt idx="3">
                  <c:v>90+</c:v>
                </c:pt>
              </c:strCache>
            </c:strRef>
          </c:cat>
          <c:val>
            <c:numRef>
              <c:f>FORMAT_TRUST!$C$188:$F$188</c:f>
              <c:numCache>
                <c:formatCode>"£"#,##0.00</c:formatCode>
                <c:ptCount val="4"/>
                <c:pt idx="0">
                  <c:v>905382.37752545031</c:v>
                </c:pt>
                <c:pt idx="1">
                  <c:v>949725.67248968361</c:v>
                </c:pt>
                <c:pt idx="2">
                  <c:v>840719.28195258032</c:v>
                </c:pt>
                <c:pt idx="3">
                  <c:v>676373.74541484716</c:v>
                </c:pt>
              </c:numCache>
            </c:numRef>
          </c:val>
        </c:ser>
        <c:dLbls>
          <c:showLegendKey val="0"/>
          <c:showVal val="0"/>
          <c:showCatName val="0"/>
          <c:showSerName val="0"/>
          <c:showPercent val="0"/>
          <c:showBubbleSize val="0"/>
        </c:dLbls>
        <c:gapWidth val="150"/>
        <c:axId val="429734424"/>
        <c:axId val="429731680"/>
      </c:barChart>
      <c:catAx>
        <c:axId val="429734424"/>
        <c:scaling>
          <c:orientation val="minMax"/>
        </c:scaling>
        <c:delete val="0"/>
        <c:axPos val="l"/>
        <c:title>
          <c:tx>
            <c:rich>
              <a:bodyPr rot="-5400000" vert="horz"/>
              <a:lstStyle/>
              <a:p>
                <a:pPr>
                  <a:defRPr/>
                </a:pPr>
                <a:r>
                  <a:rPr lang="en-US"/>
                  <a:t>Age (years)</a:t>
                </a:r>
              </a:p>
            </c:rich>
          </c:tx>
          <c:overlay val="0"/>
        </c:title>
        <c:numFmt formatCode="General" sourceLinked="0"/>
        <c:majorTickMark val="out"/>
        <c:minorTickMark val="none"/>
        <c:tickLblPos val="nextTo"/>
        <c:spPr>
          <a:ln>
            <a:solidFill>
              <a:schemeClr val="tx1"/>
            </a:solidFill>
          </a:ln>
        </c:spPr>
        <c:crossAx val="429731680"/>
        <c:crosses val="autoZero"/>
        <c:auto val="1"/>
        <c:lblAlgn val="ctr"/>
        <c:lblOffset val="100"/>
        <c:noMultiLvlLbl val="0"/>
      </c:catAx>
      <c:valAx>
        <c:axId val="429731680"/>
        <c:scaling>
          <c:orientation val="minMax"/>
          <c:min val="0"/>
        </c:scaling>
        <c:delete val="0"/>
        <c:axPos val="b"/>
        <c:majorGridlines>
          <c:spPr>
            <a:ln>
              <a:solidFill>
                <a:schemeClr val="bg1">
                  <a:lumMod val="75000"/>
                  <a:alpha val="45000"/>
                </a:schemeClr>
              </a:solidFill>
            </a:ln>
          </c:spPr>
        </c:majorGridlines>
        <c:title>
          <c:tx>
            <c:rich>
              <a:bodyPr/>
              <a:lstStyle/>
              <a:p>
                <a:pPr>
                  <a:defRPr/>
                </a:pPr>
                <a:r>
                  <a:rPr lang="en-US"/>
                  <a:t>Financial costs per 1,000 planned</a:t>
                </a:r>
                <a:r>
                  <a:rPr lang="en-US" baseline="0"/>
                  <a:t> (elective) admissions for </a:t>
                </a:r>
                <a:r>
                  <a:rPr lang="en-US"/>
                  <a:t>people aged 75 years and over</a:t>
                </a:r>
              </a:p>
            </c:rich>
          </c:tx>
          <c:overlay val="0"/>
          <c:spPr>
            <a:noFill/>
          </c:spPr>
        </c:title>
        <c:numFmt formatCode="_(&quot;£&quot;* #,##0_);_(&quot;£&quot;* \(#,##0\);_(&quot;£&quot;* &quot;-&quot;_);_(@_)" sourceLinked="0"/>
        <c:majorTickMark val="out"/>
        <c:minorTickMark val="none"/>
        <c:tickLblPos val="nextTo"/>
        <c:spPr>
          <a:ln>
            <a:solidFill>
              <a:schemeClr val="tx1"/>
            </a:solidFill>
          </a:ln>
        </c:spPr>
        <c:crossAx val="429734424"/>
        <c:crosses val="autoZero"/>
        <c:crossBetween val="between"/>
      </c:valAx>
      <c:spPr>
        <a:ln>
          <a:solidFill>
            <a:schemeClr val="tx1"/>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FORMAT_TRUST!$B$206</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FORMAT_TRUST!$C$204:$D$204</c:f>
              <c:strCache>
                <c:ptCount val="2"/>
                <c:pt idx="0">
                  <c:v>Individual in-patients (England)</c:v>
                </c:pt>
                <c:pt idx="1">
                  <c:v>Individual in-patients (Trust)</c:v>
                </c:pt>
              </c:strCache>
            </c:strRef>
          </c:cat>
          <c:val>
            <c:numRef>
              <c:f>FORMAT_TRUST!$C$206:$D$206</c:f>
              <c:numCache>
                <c:formatCode>General</c:formatCode>
                <c:ptCount val="2"/>
                <c:pt idx="0">
                  <c:v>870114</c:v>
                </c:pt>
                <c:pt idx="1">
                  <c:v>5054</c:v>
                </c:pt>
              </c:numCache>
            </c:numRef>
          </c:val>
        </c:ser>
        <c:ser>
          <c:idx val="1"/>
          <c:order val="1"/>
          <c:tx>
            <c:strRef>
              <c:f>FORMAT_TRUST!$B$207</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FORMAT_TRUST!$C$204:$D$204</c:f>
              <c:strCache>
                <c:ptCount val="2"/>
                <c:pt idx="0">
                  <c:v>Individual in-patients (England)</c:v>
                </c:pt>
                <c:pt idx="1">
                  <c:v>Individual in-patients (Trust)</c:v>
                </c:pt>
              </c:strCache>
            </c:strRef>
          </c:cat>
          <c:val>
            <c:numRef>
              <c:f>FORMAT_TRUST!$C$207:$D$207</c:f>
              <c:numCache>
                <c:formatCode>General</c:formatCode>
                <c:ptCount val="2"/>
                <c:pt idx="0">
                  <c:v>425531</c:v>
                </c:pt>
                <c:pt idx="1">
                  <c:v>2819</c:v>
                </c:pt>
              </c:numCache>
            </c:numRef>
          </c:val>
        </c:ser>
        <c:ser>
          <c:idx val="2"/>
          <c:order val="2"/>
          <c:tx>
            <c:strRef>
              <c:f>FORMAT_TRUST!$B$208</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FORMAT_TRUST!$C$204:$D$204</c:f>
              <c:strCache>
                <c:ptCount val="2"/>
                <c:pt idx="0">
                  <c:v>Individual in-patients (England)</c:v>
                </c:pt>
                <c:pt idx="1">
                  <c:v>Individual in-patients (Trust)</c:v>
                </c:pt>
              </c:strCache>
            </c:strRef>
          </c:cat>
          <c:val>
            <c:numRef>
              <c:f>FORMAT_TRUST!$C$208:$D$208</c:f>
              <c:numCache>
                <c:formatCode>General</c:formatCode>
                <c:ptCount val="2"/>
                <c:pt idx="0">
                  <c:v>302741</c:v>
                </c:pt>
                <c:pt idx="1">
                  <c:v>1867</c:v>
                </c:pt>
              </c:numCache>
            </c:numRef>
          </c:val>
        </c:ser>
        <c:dLbls>
          <c:showLegendKey val="0"/>
          <c:showVal val="1"/>
          <c:showCatName val="0"/>
          <c:showSerName val="0"/>
          <c:showPercent val="0"/>
          <c:showBubbleSize val="0"/>
        </c:dLbls>
        <c:gapWidth val="51"/>
        <c:overlap val="100"/>
        <c:axId val="429733248"/>
        <c:axId val="429737952"/>
      </c:barChart>
      <c:catAx>
        <c:axId val="429733248"/>
        <c:scaling>
          <c:orientation val="minMax"/>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9737952"/>
        <c:crosses val="autoZero"/>
        <c:auto val="1"/>
        <c:lblAlgn val="ctr"/>
        <c:lblOffset val="100"/>
        <c:noMultiLvlLbl val="0"/>
      </c:catAx>
      <c:valAx>
        <c:axId val="429737952"/>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9733248"/>
        <c:crosses val="autoZero"/>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FORMAT_LA!$J$20:$K$20</c:f>
              <c:strCache>
                <c:ptCount val="2"/>
                <c:pt idx="0">
                  <c:v>England</c:v>
                </c:pt>
                <c:pt idx="1">
                  <c:v>Local Authority</c:v>
                </c:pt>
              </c:strCache>
            </c:strRef>
          </c:cat>
          <c:val>
            <c:numRef>
              <c:f>FORMAT_LA!$J$21:$K$21</c:f>
              <c:numCache>
                <c:formatCode>General</c:formatCode>
                <c:ptCount val="2"/>
                <c:pt idx="0">
                  <c:v>653608</c:v>
                </c:pt>
                <c:pt idx="1">
                  <c:v>451</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FORMAT_LA!$J$20:$K$20</c:f>
              <c:strCache>
                <c:ptCount val="2"/>
                <c:pt idx="0">
                  <c:v>England</c:v>
                </c:pt>
                <c:pt idx="1">
                  <c:v>Local Authority</c:v>
                </c:pt>
              </c:strCache>
            </c:strRef>
          </c:cat>
          <c:val>
            <c:numRef>
              <c:f>FORMAT_LA!$J$22:$K$22</c:f>
              <c:numCache>
                <c:formatCode>General</c:formatCode>
                <c:ptCount val="2"/>
                <c:pt idx="0">
                  <c:v>784826</c:v>
                </c:pt>
                <c:pt idx="1">
                  <c:v>1349</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FORMAT_LA!$J$20:$K$20</c:f>
              <c:strCache>
                <c:ptCount val="2"/>
                <c:pt idx="0">
                  <c:v>England</c:v>
                </c:pt>
                <c:pt idx="1">
                  <c:v>Local Authority</c:v>
                </c:pt>
              </c:strCache>
            </c:strRef>
          </c:cat>
          <c:val>
            <c:numRef>
              <c:f>FORMAT_LA!$J$23:$K$23</c:f>
              <c:numCache>
                <c:formatCode>General</c:formatCode>
                <c:ptCount val="2"/>
                <c:pt idx="0">
                  <c:v>934140</c:v>
                </c:pt>
                <c:pt idx="1">
                  <c:v>2450</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FORMAT_LA!$J$20:$K$20</c:f>
              <c:strCache>
                <c:ptCount val="2"/>
                <c:pt idx="0">
                  <c:v>England</c:v>
                </c:pt>
                <c:pt idx="1">
                  <c:v>Local Authority</c:v>
                </c:pt>
              </c:strCache>
            </c:strRef>
          </c:cat>
          <c:val>
            <c:numRef>
              <c:f>FORMAT_LA!$J$24:$K$24</c:f>
              <c:numCache>
                <c:formatCode>General</c:formatCode>
                <c:ptCount val="2"/>
                <c:pt idx="0">
                  <c:v>989025</c:v>
                </c:pt>
                <c:pt idx="1">
                  <c:v>2078</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FORMAT_LA!$J$20:$K$20</c:f>
              <c:strCache>
                <c:ptCount val="2"/>
                <c:pt idx="0">
                  <c:v>England</c:v>
                </c:pt>
                <c:pt idx="1">
                  <c:v>Local Authority</c:v>
                </c:pt>
              </c:strCache>
            </c:strRef>
          </c:cat>
          <c:val>
            <c:numRef>
              <c:f>FORMAT_LA!$J$25:$K$25</c:f>
              <c:numCache>
                <c:formatCode>General</c:formatCode>
                <c:ptCount val="2"/>
                <c:pt idx="0">
                  <c:v>1013236</c:v>
                </c:pt>
                <c:pt idx="1">
                  <c:v>686</c:v>
                </c:pt>
              </c:numCache>
            </c:numRef>
          </c:val>
        </c:ser>
        <c:dLbls>
          <c:showLegendKey val="0"/>
          <c:showVal val="0"/>
          <c:showCatName val="0"/>
          <c:showSerName val="0"/>
          <c:showPercent val="0"/>
          <c:showBubbleSize val="0"/>
        </c:dLbls>
        <c:gapWidth val="150"/>
        <c:overlap val="100"/>
        <c:axId val="212409784"/>
        <c:axId val="427767512"/>
      </c:barChart>
      <c:catAx>
        <c:axId val="212409784"/>
        <c:scaling>
          <c:orientation val="minMax"/>
        </c:scaling>
        <c:delete val="0"/>
        <c:axPos val="l"/>
        <c:numFmt formatCode="General" sourceLinked="0"/>
        <c:majorTickMark val="out"/>
        <c:minorTickMark val="none"/>
        <c:tickLblPos val="nextTo"/>
        <c:txPr>
          <a:bodyPr/>
          <a:lstStyle/>
          <a:p>
            <a:pPr>
              <a:defRPr b="1"/>
            </a:pPr>
            <a:endParaRPr lang="en-US"/>
          </a:p>
        </c:txPr>
        <c:crossAx val="427767512"/>
        <c:crosses val="autoZero"/>
        <c:auto val="1"/>
        <c:lblAlgn val="ctr"/>
        <c:lblOffset val="100"/>
        <c:noMultiLvlLbl val="0"/>
      </c:catAx>
      <c:valAx>
        <c:axId val="427767512"/>
        <c:scaling>
          <c:orientation val="minMax"/>
        </c:scaling>
        <c:delete val="0"/>
        <c:axPos val="b"/>
        <c:title>
          <c:tx>
            <c:rich>
              <a:bodyPr/>
              <a:lstStyle/>
              <a:p>
                <a:pPr>
                  <a:defRPr/>
                </a:pPr>
                <a:r>
                  <a:rPr lang="en-US"/>
                  <a:t>Percentage of those aged 75 years and over </a:t>
                </a:r>
                <a:r>
                  <a:rPr lang="en-US" sz="1000" b="1" i="0" u="none" strike="noStrike" baseline="0">
                    <a:effectLst/>
                  </a:rPr>
                  <a:t>by deprivation (Index of multiple deprivation (IMD): 1 = most deprived 20% of LSOAs) </a:t>
                </a:r>
                <a:r>
                  <a:rPr lang="en-US"/>
                  <a:t> </a:t>
                </a:r>
              </a:p>
            </c:rich>
          </c:tx>
          <c:layout/>
          <c:overlay val="0"/>
        </c:title>
        <c:numFmt formatCode="0%" sourceLinked="1"/>
        <c:majorTickMark val="out"/>
        <c:minorTickMark val="none"/>
        <c:tickLblPos val="nextTo"/>
        <c:crossAx val="212409784"/>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56049454917448993"/>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FORMAT_TRUST!$B$206</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FORMAT_TRUST!$E$204:$F$204</c:f>
              <c:strCache>
                <c:ptCount val="2"/>
                <c:pt idx="0">
                  <c:v>Emergency (non-elective) admissions (England)</c:v>
                </c:pt>
                <c:pt idx="1">
                  <c:v>Emergency (non-elective) admissions (Trust)</c:v>
                </c:pt>
              </c:strCache>
            </c:strRef>
          </c:cat>
          <c:val>
            <c:numRef>
              <c:f>FORMAT_TRUST!$E$206:$F$206</c:f>
              <c:numCache>
                <c:formatCode>General</c:formatCode>
                <c:ptCount val="2"/>
                <c:pt idx="0">
                  <c:v>436690</c:v>
                </c:pt>
                <c:pt idx="1">
                  <c:v>3001</c:v>
                </c:pt>
              </c:numCache>
            </c:numRef>
          </c:val>
        </c:ser>
        <c:ser>
          <c:idx val="1"/>
          <c:order val="1"/>
          <c:tx>
            <c:strRef>
              <c:f>FORMAT_TRUST!$B$207</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FORMAT_TRUST!$E$204:$F$204</c:f>
              <c:strCache>
                <c:ptCount val="2"/>
                <c:pt idx="0">
                  <c:v>Emergency (non-elective) admissions (England)</c:v>
                </c:pt>
                <c:pt idx="1">
                  <c:v>Emergency (non-elective) admissions (Trust)</c:v>
                </c:pt>
              </c:strCache>
            </c:strRef>
          </c:cat>
          <c:val>
            <c:numRef>
              <c:f>FORMAT_TRUST!$E$207:$F$207</c:f>
              <c:numCache>
                <c:formatCode>General</c:formatCode>
                <c:ptCount val="2"/>
                <c:pt idx="0">
                  <c:v>585016</c:v>
                </c:pt>
                <c:pt idx="1">
                  <c:v>4032</c:v>
                </c:pt>
              </c:numCache>
            </c:numRef>
          </c:val>
        </c:ser>
        <c:ser>
          <c:idx val="2"/>
          <c:order val="2"/>
          <c:tx>
            <c:strRef>
              <c:f>FORMAT_TRUST!$B$208</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FORMAT_TRUST!$E$204:$F$204</c:f>
              <c:strCache>
                <c:ptCount val="2"/>
                <c:pt idx="0">
                  <c:v>Emergency (non-elective) admissions (England)</c:v>
                </c:pt>
                <c:pt idx="1">
                  <c:v>Emergency (non-elective) admissions (Trust)</c:v>
                </c:pt>
              </c:strCache>
            </c:strRef>
          </c:cat>
          <c:val>
            <c:numRef>
              <c:f>FORMAT_TRUST!$E$208:$F$208</c:f>
              <c:numCache>
                <c:formatCode>General</c:formatCode>
                <c:ptCount val="2"/>
                <c:pt idx="0">
                  <c:v>688353</c:v>
                </c:pt>
                <c:pt idx="1">
                  <c:v>4175</c:v>
                </c:pt>
              </c:numCache>
            </c:numRef>
          </c:val>
        </c:ser>
        <c:dLbls>
          <c:showLegendKey val="0"/>
          <c:showVal val="1"/>
          <c:showCatName val="0"/>
          <c:showSerName val="0"/>
          <c:showPercent val="0"/>
          <c:showBubbleSize val="0"/>
        </c:dLbls>
        <c:gapWidth val="51"/>
        <c:overlap val="100"/>
        <c:axId val="429738344"/>
        <c:axId val="429965472"/>
      </c:barChart>
      <c:catAx>
        <c:axId val="429738344"/>
        <c:scaling>
          <c:orientation val="minMax"/>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9965472"/>
        <c:crosses val="autoZero"/>
        <c:auto val="1"/>
        <c:lblAlgn val="ctr"/>
        <c:lblOffset val="100"/>
        <c:noMultiLvlLbl val="0"/>
      </c:catAx>
      <c:valAx>
        <c:axId val="429965472"/>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9738344"/>
        <c:crosses val="autoZero"/>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FORMAT_TRUST!$B$206</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FORMAT_TRUST!$G$204:$H$204</c:f>
              <c:strCache>
                <c:ptCount val="2"/>
                <c:pt idx="0">
                  <c:v>Planned (elective) admissions (England)</c:v>
                </c:pt>
                <c:pt idx="1">
                  <c:v>Planned (elective) admissions (Trust)</c:v>
                </c:pt>
              </c:strCache>
            </c:strRef>
          </c:cat>
          <c:val>
            <c:numRef>
              <c:f>FORMAT_TRUST!$G$206:$H$206</c:f>
              <c:numCache>
                <c:formatCode>General</c:formatCode>
                <c:ptCount val="2"/>
                <c:pt idx="0">
                  <c:v>1057942</c:v>
                </c:pt>
                <c:pt idx="1">
                  <c:v>5526</c:v>
                </c:pt>
              </c:numCache>
            </c:numRef>
          </c:val>
        </c:ser>
        <c:ser>
          <c:idx val="1"/>
          <c:order val="1"/>
          <c:tx>
            <c:strRef>
              <c:f>FORMAT_TRUST!$B$207</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FORMAT_TRUST!$G$204:$H$204</c:f>
              <c:strCache>
                <c:ptCount val="2"/>
                <c:pt idx="0">
                  <c:v>Planned (elective) admissions (England)</c:v>
                </c:pt>
                <c:pt idx="1">
                  <c:v>Planned (elective) admissions (Trust)</c:v>
                </c:pt>
              </c:strCache>
            </c:strRef>
          </c:cat>
          <c:val>
            <c:numRef>
              <c:f>FORMAT_TRUST!$G$207:$H$207</c:f>
              <c:numCache>
                <c:formatCode>General</c:formatCode>
                <c:ptCount val="2"/>
                <c:pt idx="0">
                  <c:v>334010</c:v>
                </c:pt>
                <c:pt idx="1">
                  <c:v>2588</c:v>
                </c:pt>
              </c:numCache>
            </c:numRef>
          </c:val>
        </c:ser>
        <c:ser>
          <c:idx val="2"/>
          <c:order val="2"/>
          <c:tx>
            <c:strRef>
              <c:f>FORMAT_TRUST!$B$208</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FORMAT_TRUST!$G$204:$H$204</c:f>
              <c:strCache>
                <c:ptCount val="2"/>
                <c:pt idx="0">
                  <c:v>Planned (elective) admissions (England)</c:v>
                </c:pt>
                <c:pt idx="1">
                  <c:v>Planned (elective) admissions (Trust)</c:v>
                </c:pt>
              </c:strCache>
            </c:strRef>
          </c:cat>
          <c:val>
            <c:numRef>
              <c:f>FORMAT_TRUST!$G$208:$H$208</c:f>
              <c:numCache>
                <c:formatCode>General</c:formatCode>
                <c:ptCount val="2"/>
                <c:pt idx="0">
                  <c:v>128347</c:v>
                </c:pt>
                <c:pt idx="1">
                  <c:v>1061</c:v>
                </c:pt>
              </c:numCache>
            </c:numRef>
          </c:val>
        </c:ser>
        <c:dLbls>
          <c:showLegendKey val="0"/>
          <c:showVal val="1"/>
          <c:showCatName val="0"/>
          <c:showSerName val="0"/>
          <c:showPercent val="0"/>
          <c:showBubbleSize val="0"/>
        </c:dLbls>
        <c:gapWidth val="51"/>
        <c:overlap val="100"/>
        <c:axId val="429960768"/>
        <c:axId val="429964688"/>
      </c:barChart>
      <c:catAx>
        <c:axId val="429960768"/>
        <c:scaling>
          <c:orientation val="minMax"/>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9964688"/>
        <c:crosses val="autoZero"/>
        <c:auto val="1"/>
        <c:lblAlgn val="ctr"/>
        <c:lblOffset val="100"/>
        <c:noMultiLvlLbl val="0"/>
      </c:catAx>
      <c:valAx>
        <c:axId val="429964688"/>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9960768"/>
        <c:crosses val="autoZero"/>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FORMAT_TRUST!$B$206</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FORMAT_TRUST!$I$204:$J$204</c:f>
              <c:strCache>
                <c:ptCount val="2"/>
                <c:pt idx="0">
                  <c:v>In-hospital bed usage (bed days) (England)</c:v>
                </c:pt>
                <c:pt idx="1">
                  <c:v>In-hospital bed usage (bed days) (Trust)</c:v>
                </c:pt>
              </c:strCache>
            </c:strRef>
          </c:cat>
          <c:val>
            <c:numRef>
              <c:f>FORMAT_TRUST!$I$206:$J$206</c:f>
              <c:numCache>
                <c:formatCode>General</c:formatCode>
                <c:ptCount val="2"/>
                <c:pt idx="0">
                  <c:v>2426973</c:v>
                </c:pt>
                <c:pt idx="1">
                  <c:v>14962</c:v>
                </c:pt>
              </c:numCache>
            </c:numRef>
          </c:val>
        </c:ser>
        <c:ser>
          <c:idx val="1"/>
          <c:order val="1"/>
          <c:tx>
            <c:strRef>
              <c:f>FORMAT_TRUST!$B$207</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FORMAT_TRUST!$I$204:$J$204</c:f>
              <c:strCache>
                <c:ptCount val="2"/>
                <c:pt idx="0">
                  <c:v>In-hospital bed usage (bed days) (England)</c:v>
                </c:pt>
                <c:pt idx="1">
                  <c:v>In-hospital bed usage (bed days) (Trust)</c:v>
                </c:pt>
              </c:strCache>
            </c:strRef>
          </c:cat>
          <c:val>
            <c:numRef>
              <c:f>FORMAT_TRUST!$I$207:$J$207</c:f>
              <c:numCache>
                <c:formatCode>General</c:formatCode>
                <c:ptCount val="2"/>
                <c:pt idx="0">
                  <c:v>5313142</c:v>
                </c:pt>
                <c:pt idx="1">
                  <c:v>36828</c:v>
                </c:pt>
              </c:numCache>
            </c:numRef>
          </c:val>
        </c:ser>
        <c:ser>
          <c:idx val="2"/>
          <c:order val="2"/>
          <c:tx>
            <c:strRef>
              <c:f>FORMAT_TRUST!$B$208</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FORMAT_TRUST!$I$204:$J$204</c:f>
              <c:strCache>
                <c:ptCount val="2"/>
                <c:pt idx="0">
                  <c:v>In-hospital bed usage (bed days) (England)</c:v>
                </c:pt>
                <c:pt idx="1">
                  <c:v>In-hospital bed usage (bed days) (Trust)</c:v>
                </c:pt>
              </c:strCache>
            </c:strRef>
          </c:cat>
          <c:val>
            <c:numRef>
              <c:f>FORMAT_TRUST!$I$208:$J$208</c:f>
              <c:numCache>
                <c:formatCode>General</c:formatCode>
                <c:ptCount val="2"/>
                <c:pt idx="0">
                  <c:v>8996438</c:v>
                </c:pt>
                <c:pt idx="1">
                  <c:v>57847</c:v>
                </c:pt>
              </c:numCache>
            </c:numRef>
          </c:val>
        </c:ser>
        <c:dLbls>
          <c:showLegendKey val="0"/>
          <c:showVal val="1"/>
          <c:showCatName val="0"/>
          <c:showSerName val="0"/>
          <c:showPercent val="0"/>
          <c:showBubbleSize val="0"/>
        </c:dLbls>
        <c:gapWidth val="51"/>
        <c:overlap val="100"/>
        <c:axId val="429966256"/>
        <c:axId val="429967432"/>
      </c:barChart>
      <c:catAx>
        <c:axId val="429966256"/>
        <c:scaling>
          <c:orientation val="minMax"/>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9967432"/>
        <c:crosses val="autoZero"/>
        <c:auto val="1"/>
        <c:lblAlgn val="ctr"/>
        <c:lblOffset val="100"/>
        <c:noMultiLvlLbl val="0"/>
      </c:catAx>
      <c:valAx>
        <c:axId val="429967432"/>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9966256"/>
        <c:crosses val="autoZero"/>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44AA99"/>
              </a:solidFill>
            </c:spPr>
          </c:dPt>
          <c:dPt>
            <c:idx val="1"/>
            <c:invertIfNegative val="0"/>
            <c:bubble3D val="0"/>
            <c:spPr>
              <a:solidFill>
                <a:srgbClr val="88CCEE"/>
              </a:solidFill>
            </c:spPr>
          </c:dPt>
          <c:dPt>
            <c:idx val="2"/>
            <c:invertIfNegative val="0"/>
            <c:bubble3D val="0"/>
            <c:spPr>
              <a:solidFill>
                <a:srgbClr val="CC6677"/>
              </a:solidFill>
            </c:spPr>
          </c:dPt>
          <c:dPt>
            <c:idx val="3"/>
            <c:invertIfNegative val="0"/>
            <c:bubble3D val="0"/>
            <c:spPr>
              <a:solidFill>
                <a:srgbClr val="AA4499"/>
              </a:solidFill>
            </c:spPr>
          </c:dPt>
          <c:cat>
            <c:multiLvlStrRef>
              <c:f>FORMAT_TRUST!$B$236:$C$237</c:f>
              <c:multiLvlStrCache>
                <c:ptCount val="2"/>
                <c:lvl>
                  <c:pt idx="0">
                    <c:v>Crude rate</c:v>
                  </c:pt>
                  <c:pt idx="1">
                    <c:v>Indirectly standardised rate</c:v>
                  </c:pt>
                </c:lvl>
                <c:lvl>
                  <c:pt idx="0">
                    <c:v>Emergency readmission within 30 days of discharge from hospital</c:v>
                  </c:pt>
                </c:lvl>
              </c:multiLvlStrCache>
            </c:multiLvlStrRef>
          </c:cat>
          <c:val>
            <c:numRef>
              <c:f>FORMAT_TRUST!$D$236:$D$237</c:f>
              <c:numCache>
                <c:formatCode>General</c:formatCode>
                <c:ptCount val="2"/>
                <c:pt idx="0">
                  <c:v>137.85998136000001</c:v>
                </c:pt>
                <c:pt idx="1">
                  <c:v>142.06734094000001</c:v>
                </c:pt>
              </c:numCache>
            </c:numRef>
          </c:val>
        </c:ser>
        <c:dLbls>
          <c:showLegendKey val="0"/>
          <c:showVal val="0"/>
          <c:showCatName val="0"/>
          <c:showSerName val="0"/>
          <c:showPercent val="0"/>
          <c:showBubbleSize val="0"/>
        </c:dLbls>
        <c:gapWidth val="150"/>
        <c:axId val="429967824"/>
        <c:axId val="429962728"/>
      </c:barChart>
      <c:catAx>
        <c:axId val="429967824"/>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b="1"/>
            </a:pPr>
            <a:endParaRPr lang="en-US"/>
          </a:p>
        </c:txPr>
        <c:crossAx val="429962728"/>
        <c:crosses val="autoZero"/>
        <c:auto val="1"/>
        <c:lblAlgn val="ctr"/>
        <c:lblOffset val="100"/>
        <c:noMultiLvlLbl val="0"/>
      </c:catAx>
      <c:valAx>
        <c:axId val="429962728"/>
        <c:scaling>
          <c:orientation val="minMax"/>
          <c:max val="250"/>
          <c:min val="0"/>
        </c:scaling>
        <c:delete val="0"/>
        <c:axPos val="l"/>
        <c:majorGridlines>
          <c:spPr>
            <a:ln>
              <a:solidFill>
                <a:schemeClr val="bg1">
                  <a:lumMod val="65000"/>
                  <a:alpha val="59000"/>
                </a:schemeClr>
              </a:solidFill>
            </a:ln>
          </c:spPr>
        </c:majorGridlines>
        <c:title>
          <c:tx>
            <c:rich>
              <a:bodyPr rot="-5400000" vert="horz"/>
              <a:lstStyle/>
              <a:p>
                <a:pPr>
                  <a:defRPr/>
                </a:pPr>
                <a:r>
                  <a:rPr lang="en-US"/>
                  <a:t>Rate</a:t>
                </a:r>
                <a:r>
                  <a:rPr lang="en-US" baseline="0"/>
                  <a:t> </a:t>
                </a:r>
                <a:r>
                  <a:rPr lang="en-US"/>
                  <a:t>per 1,000 admissions</a:t>
                </a:r>
              </a:p>
            </c:rich>
          </c:tx>
          <c:overlay val="0"/>
        </c:title>
        <c:numFmt formatCode="General" sourceLinked="1"/>
        <c:majorTickMark val="out"/>
        <c:minorTickMark val="none"/>
        <c:tickLblPos val="nextTo"/>
        <c:spPr>
          <a:ln>
            <a:solidFill>
              <a:sysClr val="windowText" lastClr="000000"/>
            </a:solidFill>
          </a:ln>
        </c:spPr>
        <c:crossAx val="429967824"/>
        <c:crosses val="autoZero"/>
        <c:crossBetween val="between"/>
        <c:majorUnit val="25"/>
      </c:valAx>
      <c:spPr>
        <a:ln>
          <a:solidFill>
            <a:schemeClr val="tx1"/>
          </a:solidFill>
        </a:ln>
      </c:spPr>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CC6677"/>
            </a:solidFill>
          </c:spPr>
          <c:invertIfNegative val="0"/>
          <c:dPt>
            <c:idx val="0"/>
            <c:invertIfNegative val="0"/>
            <c:bubble3D val="0"/>
          </c:dPt>
          <c:dPt>
            <c:idx val="1"/>
            <c:invertIfNegative val="0"/>
            <c:bubble3D val="0"/>
            <c:spPr>
              <a:solidFill>
                <a:srgbClr val="AA4499"/>
              </a:solidFill>
            </c:spPr>
          </c:dPt>
          <c:dPt>
            <c:idx val="2"/>
            <c:invertIfNegative val="0"/>
            <c:bubble3D val="0"/>
          </c:dPt>
          <c:dPt>
            <c:idx val="3"/>
            <c:invertIfNegative val="0"/>
            <c:bubble3D val="0"/>
          </c:dPt>
          <c:cat>
            <c:multiLvlStrRef>
              <c:f>FORMAT_TRUST!$B$238:$C$239</c:f>
              <c:multiLvlStrCache>
                <c:ptCount val="2"/>
                <c:lvl>
                  <c:pt idx="0">
                    <c:v>Crude rate</c:v>
                  </c:pt>
                  <c:pt idx="1">
                    <c:v>Indirectly standardised rate</c:v>
                  </c:pt>
                </c:lvl>
                <c:lvl>
                  <c:pt idx="0">
                    <c:v>Mortality within 30 days of an emergency admission</c:v>
                  </c:pt>
                </c:lvl>
              </c:multiLvlStrCache>
            </c:multiLvlStrRef>
          </c:cat>
          <c:val>
            <c:numRef>
              <c:f>FORMAT_TRUST!$D$238:$D$239</c:f>
              <c:numCache>
                <c:formatCode>General</c:formatCode>
                <c:ptCount val="2"/>
                <c:pt idx="0">
                  <c:v>56.419565323999997</c:v>
                </c:pt>
                <c:pt idx="1">
                  <c:v>60.402188770000002</c:v>
                </c:pt>
              </c:numCache>
            </c:numRef>
          </c:val>
        </c:ser>
        <c:dLbls>
          <c:showLegendKey val="0"/>
          <c:showVal val="0"/>
          <c:showCatName val="0"/>
          <c:showSerName val="0"/>
          <c:showPercent val="0"/>
          <c:showBubbleSize val="0"/>
        </c:dLbls>
        <c:gapWidth val="150"/>
        <c:axId val="429961552"/>
        <c:axId val="429961944"/>
      </c:barChart>
      <c:catAx>
        <c:axId val="429961552"/>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b="1"/>
            </a:pPr>
            <a:endParaRPr lang="en-US"/>
          </a:p>
        </c:txPr>
        <c:crossAx val="429961944"/>
        <c:crosses val="autoZero"/>
        <c:auto val="1"/>
        <c:lblAlgn val="ctr"/>
        <c:lblOffset val="100"/>
        <c:noMultiLvlLbl val="0"/>
      </c:catAx>
      <c:valAx>
        <c:axId val="429961944"/>
        <c:scaling>
          <c:orientation val="minMax"/>
          <c:max val="100"/>
          <c:min val="0"/>
        </c:scaling>
        <c:delete val="0"/>
        <c:axPos val="l"/>
        <c:majorGridlines>
          <c:spPr>
            <a:ln>
              <a:solidFill>
                <a:schemeClr val="bg1">
                  <a:lumMod val="65000"/>
                  <a:alpha val="59000"/>
                </a:schemeClr>
              </a:solidFill>
            </a:ln>
          </c:spPr>
        </c:majorGridlines>
        <c:title>
          <c:tx>
            <c:rich>
              <a:bodyPr rot="-5400000" vert="horz"/>
              <a:lstStyle/>
              <a:p>
                <a:pPr>
                  <a:defRPr/>
                </a:pPr>
                <a:r>
                  <a:rPr lang="en-US"/>
                  <a:t>Rate</a:t>
                </a:r>
                <a:r>
                  <a:rPr lang="en-US" baseline="0"/>
                  <a:t> </a:t>
                </a:r>
                <a:r>
                  <a:rPr lang="en-US"/>
                  <a:t>per 1,000 emergency admissions</a:t>
                </a:r>
              </a:p>
            </c:rich>
          </c:tx>
          <c:overlay val="0"/>
        </c:title>
        <c:numFmt formatCode="General" sourceLinked="1"/>
        <c:majorTickMark val="out"/>
        <c:minorTickMark val="none"/>
        <c:tickLblPos val="nextTo"/>
        <c:spPr>
          <a:ln>
            <a:solidFill>
              <a:sysClr val="windowText" lastClr="000000"/>
            </a:solidFill>
          </a:ln>
        </c:spPr>
        <c:crossAx val="429961552"/>
        <c:crosses val="autoZero"/>
        <c:crossBetween val="between"/>
      </c:valAx>
      <c:spPr>
        <a:ln>
          <a:solidFill>
            <a:schemeClr val="tx1"/>
          </a:solidFill>
        </a:ln>
      </c:spPr>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392330269937237E-2"/>
          <c:y val="3.5106377097273059E-2"/>
          <c:w val="0.86548313014244138"/>
          <c:h val="0.68256924399912144"/>
        </c:manualLayout>
      </c:layout>
      <c:barChart>
        <c:barDir val="bar"/>
        <c:grouping val="percentStacked"/>
        <c:varyColors val="0"/>
        <c:ser>
          <c:idx val="0"/>
          <c:order val="0"/>
          <c:tx>
            <c:strRef>
              <c:f>FORMAT_TRUST!$B$105</c:f>
              <c:strCache>
                <c:ptCount val="1"/>
                <c:pt idx="0">
                  <c:v>Surgical: all non trauma &amp; orthopaedic specialities</c:v>
                </c:pt>
              </c:strCache>
            </c:strRef>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FORMAT_TRUST!$C$104:$D$104</c:f>
              <c:strCache>
                <c:ptCount val="2"/>
                <c:pt idx="0">
                  <c:v>England</c:v>
                </c:pt>
                <c:pt idx="1">
                  <c:v>NHS Trust</c:v>
                </c:pt>
              </c:strCache>
            </c:strRef>
          </c:cat>
          <c:val>
            <c:numRef>
              <c:f>FORMAT_TRUST!$C$105:$D$105</c:f>
              <c:numCache>
                <c:formatCode>0%</c:formatCode>
                <c:ptCount val="2"/>
                <c:pt idx="0">
                  <c:v>0.31608461298653023</c:v>
                </c:pt>
                <c:pt idx="1">
                  <c:v>0.29455747711088504</c:v>
                </c:pt>
              </c:numCache>
            </c:numRef>
          </c:val>
        </c:ser>
        <c:ser>
          <c:idx val="1"/>
          <c:order val="1"/>
          <c:tx>
            <c:strRef>
              <c:f>FORMAT_TRUST!$B$106</c:f>
              <c:strCache>
                <c:ptCount val="1"/>
                <c:pt idx="0">
                  <c:v>Surgical: trauma &amp; orthopaedic speciality</c:v>
                </c:pt>
              </c:strCache>
            </c:strRef>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FORMAT_TRUST!$C$104:$D$104</c:f>
              <c:strCache>
                <c:ptCount val="2"/>
                <c:pt idx="0">
                  <c:v>England</c:v>
                </c:pt>
                <c:pt idx="1">
                  <c:v>NHS Trust</c:v>
                </c:pt>
              </c:strCache>
            </c:strRef>
          </c:cat>
          <c:val>
            <c:numRef>
              <c:f>FORMAT_TRUST!$C$106:$D$106</c:f>
              <c:numCache>
                <c:formatCode>0%</c:formatCode>
                <c:ptCount val="2"/>
                <c:pt idx="0">
                  <c:v>6.0029509853722254E-2</c:v>
                </c:pt>
                <c:pt idx="1">
                  <c:v>4.4303153611393697E-2</c:v>
                </c:pt>
              </c:numCache>
            </c:numRef>
          </c:val>
        </c:ser>
        <c:ser>
          <c:idx val="2"/>
          <c:order val="2"/>
          <c:tx>
            <c:strRef>
              <c:f>FORMAT_TRUST!$B$107</c:f>
              <c:strCache>
                <c:ptCount val="1"/>
                <c:pt idx="0">
                  <c:v>All medical</c:v>
                </c:pt>
              </c:strCache>
            </c:strRef>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FORMAT_TRUST!$C$104:$D$104</c:f>
              <c:strCache>
                <c:ptCount val="2"/>
                <c:pt idx="0">
                  <c:v>England</c:v>
                </c:pt>
                <c:pt idx="1">
                  <c:v>NHS Trust</c:v>
                </c:pt>
              </c:strCache>
            </c:strRef>
          </c:cat>
          <c:val>
            <c:numRef>
              <c:f>FORMAT_TRUST!$C$107:$D$107</c:f>
              <c:numCache>
                <c:formatCode>0%</c:formatCode>
                <c:ptCount val="2"/>
                <c:pt idx="0">
                  <c:v>0.60711005458548395</c:v>
                </c:pt>
                <c:pt idx="1">
                  <c:v>0.66108850457782287</c:v>
                </c:pt>
              </c:numCache>
            </c:numRef>
          </c:val>
        </c:ser>
        <c:ser>
          <c:idx val="3"/>
          <c:order val="3"/>
          <c:tx>
            <c:strRef>
              <c:f>FORMAT_TRUST!$B$108</c:f>
              <c:strCache>
                <c:ptCount val="1"/>
                <c:pt idx="0">
                  <c:v>Other: all psychiatry, all radiology,  all pathology and all other</c:v>
                </c:pt>
              </c:strCache>
            </c:strRef>
          </c:tx>
          <c:spPr>
            <a:solidFill>
              <a:srgbClr val="CC6677">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FORMAT_TRUST!$C$104:$D$104</c:f>
              <c:strCache>
                <c:ptCount val="2"/>
                <c:pt idx="0">
                  <c:v>England</c:v>
                </c:pt>
                <c:pt idx="1">
                  <c:v>NHS Trust</c:v>
                </c:pt>
              </c:strCache>
            </c:strRef>
          </c:cat>
          <c:val>
            <c:numRef>
              <c:f>FORMAT_TRUST!$C$108:$D$108</c:f>
              <c:numCache>
                <c:formatCode>0%</c:formatCode>
                <c:ptCount val="2"/>
                <c:pt idx="0">
                  <c:v>1.6775822574263553E-2</c:v>
                </c:pt>
                <c:pt idx="1">
                  <c:v>5.0864699898270592E-5</c:v>
                </c:pt>
              </c:numCache>
            </c:numRef>
          </c:val>
        </c:ser>
        <c:dLbls>
          <c:showLegendKey val="0"/>
          <c:showVal val="0"/>
          <c:showCatName val="0"/>
          <c:showSerName val="0"/>
          <c:showPercent val="0"/>
          <c:showBubbleSize val="0"/>
        </c:dLbls>
        <c:gapWidth val="150"/>
        <c:overlap val="100"/>
        <c:axId val="429962336"/>
        <c:axId val="429961160"/>
      </c:barChart>
      <c:catAx>
        <c:axId val="429962336"/>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29961160"/>
        <c:crosses val="autoZero"/>
        <c:auto val="1"/>
        <c:lblAlgn val="ctr"/>
        <c:lblOffset val="100"/>
        <c:noMultiLvlLbl val="0"/>
      </c:catAx>
      <c:valAx>
        <c:axId val="429961160"/>
        <c:scaling>
          <c:orientation val="minMax"/>
        </c:scaling>
        <c:delete val="0"/>
        <c:axPos val="b"/>
        <c:title>
          <c:tx>
            <c:rich>
              <a:bodyPr/>
              <a:lstStyle/>
              <a:p>
                <a:pPr>
                  <a:defRPr sz="1000"/>
                </a:pPr>
                <a:r>
                  <a:rPr lang="en-US" sz="1000" b="1" i="0" baseline="0">
                    <a:effectLst/>
                  </a:rPr>
                  <a:t>Percentage of those aged 75 years and over admitted by clinical specialty </a:t>
                </a:r>
                <a:endParaRPr lang="en-GB" sz="1000">
                  <a:effectLst/>
                </a:endParaRPr>
              </a:p>
            </c:rich>
          </c:tx>
          <c:layout>
            <c:manualLayout>
              <c:xMode val="edge"/>
              <c:yMode val="edge"/>
              <c:x val="0.2669648334711725"/>
              <c:y val="0.79124471582430633"/>
            </c:manualLayout>
          </c:layout>
          <c:overlay val="0"/>
        </c:title>
        <c:numFmt formatCode="0%" sourceLinked="1"/>
        <c:majorTickMark val="out"/>
        <c:minorTickMark val="none"/>
        <c:tickLblPos val="nextTo"/>
        <c:spPr>
          <a:ln>
            <a:solidFill>
              <a:schemeClr val="tx1"/>
            </a:solidFill>
          </a:ln>
        </c:spPr>
        <c:crossAx val="429962336"/>
        <c:crosses val="autoZero"/>
        <c:crossBetween val="between"/>
      </c:valAx>
      <c:spPr>
        <a:ln>
          <a:solidFill>
            <a:sysClr val="windowText" lastClr="000000"/>
          </a:solidFill>
        </a:ln>
        <a:effectLst/>
        <a:scene3d>
          <a:camera prst="orthographicFront"/>
          <a:lightRig rig="threePt" dir="t"/>
        </a:scene3d>
      </c:spPr>
    </c:plotArea>
    <c:legend>
      <c:legendPos val="b"/>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FORMAT_TRUST!$B$60</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FORMAT_TRUST!$C$60:$F$60</c:f>
              <c:numCache>
                <c:formatCode>0.0%</c:formatCode>
                <c:ptCount val="4"/>
                <c:pt idx="0">
                  <c:v>0.19683655536028125</c:v>
                </c:pt>
                <c:pt idx="1">
                  <c:v>0.17698749095420235</c:v>
                </c:pt>
                <c:pt idx="2">
                  <c:v>0.12571074123849887</c:v>
                </c:pt>
                <c:pt idx="3">
                  <c:v>7.3090044453633859E-2</c:v>
                </c:pt>
              </c:numCache>
            </c:numRef>
          </c:val>
        </c:ser>
        <c:ser>
          <c:idx val="0"/>
          <c:order val="1"/>
          <c:tx>
            <c:strRef>
              <c:f>FORMAT_TRUST!$B$61</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FORMAT_TRUST!$C$61:$F$61</c:f>
              <c:numCache>
                <c:formatCode>0.0%</c:formatCode>
                <c:ptCount val="4"/>
                <c:pt idx="0">
                  <c:v>-0.17915848237361723</c:v>
                </c:pt>
                <c:pt idx="1">
                  <c:v>-0.13635893724800993</c:v>
                </c:pt>
                <c:pt idx="2">
                  <c:v>-7.9086115992970107E-2</c:v>
                </c:pt>
                <c:pt idx="3">
                  <c:v>-3.2771632378786317E-2</c:v>
                </c:pt>
              </c:numCache>
            </c:numRef>
          </c:val>
        </c:ser>
        <c:dLbls>
          <c:showLegendKey val="0"/>
          <c:showVal val="0"/>
          <c:showCatName val="0"/>
          <c:showSerName val="0"/>
          <c:showPercent val="0"/>
          <c:showBubbleSize val="0"/>
        </c:dLbls>
        <c:gapWidth val="0"/>
        <c:overlap val="100"/>
        <c:axId val="429963512"/>
        <c:axId val="431046016"/>
      </c:barChart>
      <c:scatterChart>
        <c:scatterStyle val="lineMarker"/>
        <c:varyColors val="0"/>
        <c:ser>
          <c:idx val="1"/>
          <c:order val="2"/>
          <c:tx>
            <c:strRef>
              <c:f>FORMAT_TRUST!$B$62</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FORMAT_TRUST!$C$62:$F$62</c:f>
              <c:numCache>
                <c:formatCode>0.0%</c:formatCode>
                <c:ptCount val="4"/>
                <c:pt idx="0">
                  <c:v>0.17432529956127421</c:v>
                </c:pt>
                <c:pt idx="1">
                  <c:v>0.1590326030037536</c:v>
                </c:pt>
                <c:pt idx="2">
                  <c:v>0.12372661705882095</c:v>
                </c:pt>
                <c:pt idx="3">
                  <c:v>8.9076299565674658E-2</c:v>
                </c:pt>
              </c:numCache>
            </c:numRef>
          </c:xVal>
          <c:yVal>
            <c:numRef>
              <c:f>FORMAT_TRUST!$C$52:$F$52</c:f>
              <c:numCache>
                <c:formatCode>General</c:formatCode>
                <c:ptCount val="4"/>
                <c:pt idx="0">
                  <c:v>76.5</c:v>
                </c:pt>
                <c:pt idx="1">
                  <c:v>80.5</c:v>
                </c:pt>
                <c:pt idx="2">
                  <c:v>84.5</c:v>
                </c:pt>
                <c:pt idx="3">
                  <c:v>88</c:v>
                </c:pt>
              </c:numCache>
            </c:numRef>
          </c:yVal>
          <c:smooth val="0"/>
        </c:ser>
        <c:ser>
          <c:idx val="3"/>
          <c:order val="3"/>
          <c:tx>
            <c:strRef>
              <c:f>FORMAT_TRUST!$B$63</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FORMAT_TRUST!$C$63:$F$63</c:f>
              <c:numCache>
                <c:formatCode>0.0%</c:formatCode>
                <c:ptCount val="4"/>
                <c:pt idx="0">
                  <c:v>-0.17410307636117212</c:v>
                </c:pt>
                <c:pt idx="1">
                  <c:v>-0.14184220832654929</c:v>
                </c:pt>
                <c:pt idx="2">
                  <c:v>-9.202570748386131E-2</c:v>
                </c:pt>
                <c:pt idx="3">
                  <c:v>-4.58681886388939E-2</c:v>
                </c:pt>
              </c:numCache>
            </c:numRef>
          </c:xVal>
          <c:yVal>
            <c:numRef>
              <c:f>FORMAT_TRUST!$C$52:$F$52</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31038960"/>
        <c:axId val="431045232"/>
      </c:scatterChart>
      <c:catAx>
        <c:axId val="429963512"/>
        <c:scaling>
          <c:orientation val="minMax"/>
        </c:scaling>
        <c:delete val="0"/>
        <c:axPos val="l"/>
        <c:title>
          <c:tx>
            <c:rich>
              <a:bodyPr rot="-5400000" vert="horz"/>
              <a:lstStyle/>
              <a:p>
                <a:pPr>
                  <a:defRPr/>
                </a:pPr>
                <a:r>
                  <a:rPr lang="en-US"/>
                  <a:t>Age (years)</a:t>
                </a:r>
              </a:p>
              <a:p>
                <a:pPr>
                  <a:defRPr/>
                </a:pPr>
                <a:endParaRPr lang="en-US"/>
              </a:p>
            </c:rich>
          </c:tx>
          <c:overlay val="0"/>
        </c:title>
        <c:numFmt formatCode="#,##0_);\(#,##0\)" sourceLinked="0"/>
        <c:majorTickMark val="none"/>
        <c:minorTickMark val="none"/>
        <c:tickLblPos val="low"/>
        <c:spPr>
          <a:ln>
            <a:solidFill>
              <a:schemeClr val="tx1"/>
            </a:solidFill>
          </a:ln>
        </c:spPr>
        <c:crossAx val="431046016"/>
        <c:crosses val="autoZero"/>
        <c:auto val="1"/>
        <c:lblAlgn val="ctr"/>
        <c:lblOffset val="100"/>
        <c:noMultiLvlLbl val="0"/>
      </c:catAx>
      <c:valAx>
        <c:axId val="431046016"/>
        <c:scaling>
          <c:orientation val="minMax"/>
          <c:max val="0.45"/>
          <c:min val="-0.45"/>
        </c:scaling>
        <c:delete val="0"/>
        <c:axPos val="b"/>
        <c:title>
          <c:tx>
            <c:rich>
              <a:bodyPr/>
              <a:lstStyle/>
              <a:p>
                <a:pPr>
                  <a:defRPr b="1"/>
                </a:pPr>
                <a:r>
                  <a:rPr lang="en-US" b="1"/>
                  <a:t>Percentage of inpatients</a:t>
                </a:r>
                <a:r>
                  <a:rPr lang="en-US" b="1" baseline="0"/>
                  <a:t> aged </a:t>
                </a:r>
                <a:r>
                  <a:rPr lang="en-US" b="1"/>
                  <a:t>75 years and over </a:t>
                </a:r>
              </a:p>
            </c:rich>
          </c:tx>
          <c:overlay val="0"/>
          <c:spPr>
            <a:noFill/>
          </c:spPr>
        </c:title>
        <c:numFmt formatCode="0%;0%" sourceLinked="0"/>
        <c:majorTickMark val="out"/>
        <c:minorTickMark val="none"/>
        <c:tickLblPos val="nextTo"/>
        <c:spPr>
          <a:ln>
            <a:solidFill>
              <a:schemeClr val="tx1"/>
            </a:solidFill>
          </a:ln>
        </c:spPr>
        <c:crossAx val="429963512"/>
        <c:crosses val="autoZero"/>
        <c:crossBetween val="between"/>
        <c:majorUnit val="0.1"/>
      </c:valAx>
      <c:valAx>
        <c:axId val="431045232"/>
        <c:scaling>
          <c:orientation val="minMax"/>
          <c:max val="90"/>
          <c:min val="75"/>
        </c:scaling>
        <c:delete val="1"/>
        <c:axPos val="r"/>
        <c:numFmt formatCode="General" sourceLinked="1"/>
        <c:majorTickMark val="out"/>
        <c:minorTickMark val="none"/>
        <c:tickLblPos val="nextTo"/>
        <c:crossAx val="431038960"/>
        <c:crosses val="max"/>
        <c:crossBetween val="midCat"/>
      </c:valAx>
      <c:valAx>
        <c:axId val="431038960"/>
        <c:scaling>
          <c:orientation val="minMax"/>
        </c:scaling>
        <c:delete val="1"/>
        <c:axPos val="b"/>
        <c:numFmt formatCode="0.0%" sourceLinked="1"/>
        <c:majorTickMark val="out"/>
        <c:minorTickMark val="none"/>
        <c:tickLblPos val="nextTo"/>
        <c:crossAx val="431045232"/>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FORMAT_TRUST!$C$20:$D$20</c:f>
              <c:strCache>
                <c:ptCount val="2"/>
                <c:pt idx="0">
                  <c:v>England</c:v>
                </c:pt>
                <c:pt idx="1">
                  <c:v>NHS Trust</c:v>
                </c:pt>
              </c:strCache>
            </c:strRef>
          </c:cat>
          <c:val>
            <c:numRef>
              <c:f>FORMAT_TRUST!$C$68:$D$68</c:f>
              <c:numCache>
                <c:formatCode>0%</c:formatCode>
                <c:ptCount val="2"/>
                <c:pt idx="0">
                  <c:v>0.16510465313415132</c:v>
                </c:pt>
                <c:pt idx="1">
                  <c:v>0.49829422102760262</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FORMAT_TRUST!$C$20:$D$20</c:f>
              <c:strCache>
                <c:ptCount val="2"/>
                <c:pt idx="0">
                  <c:v>England</c:v>
                </c:pt>
                <c:pt idx="1">
                  <c:v>NHS Trust</c:v>
                </c:pt>
              </c:strCache>
            </c:strRef>
          </c:cat>
          <c:val>
            <c:numRef>
              <c:f>FORMAT_TRUST!$C$69:$D$69</c:f>
              <c:numCache>
                <c:formatCode>0%</c:formatCode>
                <c:ptCount val="2"/>
                <c:pt idx="0">
                  <c:v>0.18665587301865344</c:v>
                </c:pt>
                <c:pt idx="1">
                  <c:v>0.14824769978290087</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FORMAT_TRUST!$C$20:$D$20</c:f>
              <c:strCache>
                <c:ptCount val="2"/>
                <c:pt idx="0">
                  <c:v>England</c:v>
                </c:pt>
                <c:pt idx="1">
                  <c:v>NHS Trust</c:v>
                </c:pt>
              </c:strCache>
            </c:strRef>
          </c:cat>
          <c:val>
            <c:numRef>
              <c:f>FORMAT_TRUST!$C$70:$D$70</c:f>
              <c:numCache>
                <c:formatCode>0%</c:formatCode>
                <c:ptCount val="2"/>
                <c:pt idx="0">
                  <c:v>0.2122096678638524</c:v>
                </c:pt>
                <c:pt idx="1">
                  <c:v>0.17946862400496227</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FORMAT_TRUST!$C$20:$D$20</c:f>
              <c:strCache>
                <c:ptCount val="2"/>
                <c:pt idx="0">
                  <c:v>England</c:v>
                </c:pt>
                <c:pt idx="1">
                  <c:v>NHS Trust</c:v>
                </c:pt>
              </c:strCache>
            </c:strRef>
          </c:cat>
          <c:val>
            <c:numRef>
              <c:f>FORMAT_TRUST!$C$71:$D$71</c:f>
              <c:numCache>
                <c:formatCode>0%</c:formatCode>
                <c:ptCount val="2"/>
                <c:pt idx="0">
                  <c:v>0.21879283390189749</c:v>
                </c:pt>
                <c:pt idx="1">
                  <c:v>0.1004858885557738</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FORMAT_TRUST!$C$20:$D$20</c:f>
              <c:strCache>
                <c:ptCount val="2"/>
                <c:pt idx="0">
                  <c:v>England</c:v>
                </c:pt>
                <c:pt idx="1">
                  <c:v>NHS Trust</c:v>
                </c:pt>
              </c:strCache>
            </c:strRef>
          </c:cat>
          <c:val>
            <c:numRef>
              <c:f>FORMAT_TRUST!$C$72:$D$72</c:f>
              <c:numCache>
                <c:formatCode>0%</c:formatCode>
                <c:ptCount val="2"/>
                <c:pt idx="0">
                  <c:v>0.21723697208144532</c:v>
                </c:pt>
                <c:pt idx="1">
                  <c:v>7.3503566628760467E-2</c:v>
                </c:pt>
              </c:numCache>
            </c:numRef>
          </c:val>
        </c:ser>
        <c:dLbls>
          <c:showLegendKey val="0"/>
          <c:showVal val="0"/>
          <c:showCatName val="0"/>
          <c:showSerName val="0"/>
          <c:showPercent val="0"/>
          <c:showBubbleSize val="0"/>
        </c:dLbls>
        <c:gapWidth val="150"/>
        <c:overlap val="100"/>
        <c:axId val="431041704"/>
        <c:axId val="431043664"/>
      </c:barChart>
      <c:catAx>
        <c:axId val="431041704"/>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31043664"/>
        <c:crosses val="autoZero"/>
        <c:auto val="1"/>
        <c:lblAlgn val="ctr"/>
        <c:lblOffset val="100"/>
        <c:noMultiLvlLbl val="0"/>
      </c:catAx>
      <c:valAx>
        <c:axId val="431043664"/>
        <c:scaling>
          <c:orientation val="minMax"/>
          <c:max val="1"/>
        </c:scaling>
        <c:delete val="0"/>
        <c:axPos val="b"/>
        <c:title>
          <c:tx>
            <c:rich>
              <a:bodyPr/>
              <a:lstStyle/>
              <a:p>
                <a:pPr>
                  <a:defRPr/>
                </a:pPr>
                <a:r>
                  <a:rPr lang="en-US"/>
                  <a:t>Percentage of inpatients aged 75 year</a:t>
                </a:r>
                <a:r>
                  <a:rPr lang="en-US" baseline="0"/>
                  <a:t>s and over </a:t>
                </a:r>
                <a:r>
                  <a:rPr lang="en-US"/>
                  <a:t>by deprivation (Index of multiple deprivation (IMD): 1 = most deprived 20% of LSOAs) </a:t>
                </a:r>
              </a:p>
            </c:rich>
          </c:tx>
          <c:overlay val="0"/>
          <c:spPr>
            <a:noFill/>
          </c:spPr>
        </c:title>
        <c:numFmt formatCode="0%" sourceLinked="1"/>
        <c:majorTickMark val="out"/>
        <c:minorTickMark val="none"/>
        <c:tickLblPos val="nextTo"/>
        <c:spPr>
          <a:ln>
            <a:solidFill>
              <a:schemeClr val="tx1"/>
            </a:solidFill>
          </a:ln>
        </c:spPr>
        <c:crossAx val="431041704"/>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31968256759134894"/>
          <c:y val="0.88753722568739191"/>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FORMAT_TRUST!$B$97</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FORMAT_TRUST!$C$97:$F$97</c:f>
              <c:numCache>
                <c:formatCode>0.0%</c:formatCode>
                <c:ptCount val="4"/>
                <c:pt idx="0">
                  <c:v>0.15426481084939328</c:v>
                </c:pt>
                <c:pt idx="1">
                  <c:v>0.17460742326909351</c:v>
                </c:pt>
                <c:pt idx="2">
                  <c:v>0.14552105638829405</c:v>
                </c:pt>
                <c:pt idx="3">
                  <c:v>9.5378301213419003E-2</c:v>
                </c:pt>
              </c:numCache>
            </c:numRef>
          </c:val>
        </c:ser>
        <c:ser>
          <c:idx val="0"/>
          <c:order val="1"/>
          <c:tx>
            <c:strRef>
              <c:f>FORMAT_TRUST!$B$98</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FORMAT_TRUST!$C$98:$F$98</c:f>
              <c:numCache>
                <c:formatCode>0.0%</c:formatCode>
                <c:ptCount val="4"/>
                <c:pt idx="0">
                  <c:v>-0.14962526766595291</c:v>
                </c:pt>
                <c:pt idx="1">
                  <c:v>-0.14391506067094936</c:v>
                </c:pt>
                <c:pt idx="2">
                  <c:v>-9.1452533904354011E-2</c:v>
                </c:pt>
                <c:pt idx="3">
                  <c:v>-4.5235546038543885E-2</c:v>
                </c:pt>
              </c:numCache>
            </c:numRef>
          </c:val>
        </c:ser>
        <c:dLbls>
          <c:showLegendKey val="0"/>
          <c:showVal val="0"/>
          <c:showCatName val="0"/>
          <c:showSerName val="0"/>
          <c:showPercent val="0"/>
          <c:showBubbleSize val="0"/>
        </c:dLbls>
        <c:gapWidth val="0"/>
        <c:overlap val="100"/>
        <c:axId val="431044448"/>
        <c:axId val="431041312"/>
      </c:barChart>
      <c:scatterChart>
        <c:scatterStyle val="lineMarker"/>
        <c:varyColors val="0"/>
        <c:ser>
          <c:idx val="1"/>
          <c:order val="2"/>
          <c:tx>
            <c:strRef>
              <c:f>FORMAT_TRUST!$B$99</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FORMAT_TRUST!$C$99:$F$99</c:f>
              <c:numCache>
                <c:formatCode>0.0%</c:formatCode>
                <c:ptCount val="4"/>
                <c:pt idx="0">
                  <c:v>0.13366147015980151</c:v>
                </c:pt>
                <c:pt idx="1">
                  <c:v>0.15538996022944238</c:v>
                </c:pt>
                <c:pt idx="2">
                  <c:v>0.14777092486282636</c:v>
                </c:pt>
                <c:pt idx="3">
                  <c:v>0.12705994354580749</c:v>
                </c:pt>
              </c:numCache>
            </c:numRef>
          </c:xVal>
          <c:yVal>
            <c:numRef>
              <c:f>FORMAT_TRUST!$C$89:$F$89</c:f>
              <c:numCache>
                <c:formatCode>General</c:formatCode>
                <c:ptCount val="4"/>
                <c:pt idx="0">
                  <c:v>76.5</c:v>
                </c:pt>
                <c:pt idx="1">
                  <c:v>80.5</c:v>
                </c:pt>
                <c:pt idx="2">
                  <c:v>84.5</c:v>
                </c:pt>
                <c:pt idx="3">
                  <c:v>88</c:v>
                </c:pt>
              </c:numCache>
            </c:numRef>
          </c:yVal>
          <c:smooth val="0"/>
        </c:ser>
        <c:ser>
          <c:idx val="3"/>
          <c:order val="3"/>
          <c:tx>
            <c:strRef>
              <c:f>FORMAT_TRUST!$B$100</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FORMAT_TRUST!$C$100:$F$100</c:f>
              <c:numCache>
                <c:formatCode>0.0%</c:formatCode>
                <c:ptCount val="4"/>
                <c:pt idx="0">
                  <c:v>-0.13800342561280049</c:v>
                </c:pt>
                <c:pt idx="1">
                  <c:v>-0.13480236646805754</c:v>
                </c:pt>
                <c:pt idx="2">
                  <c:v>-0.10253096530587541</c:v>
                </c:pt>
                <c:pt idx="3">
                  <c:v>-6.0780943815388823E-2</c:v>
                </c:pt>
              </c:numCache>
            </c:numRef>
          </c:xVal>
          <c:yVal>
            <c:numRef>
              <c:f>FORMAT_TRUST!$C$89:$F$89</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31045624"/>
        <c:axId val="431039744"/>
      </c:scatterChart>
      <c:catAx>
        <c:axId val="431044448"/>
        <c:scaling>
          <c:orientation val="minMax"/>
        </c:scaling>
        <c:delete val="0"/>
        <c:axPos val="l"/>
        <c:title>
          <c:tx>
            <c:rich>
              <a:bodyPr rot="-5400000" vert="horz"/>
              <a:lstStyle/>
              <a:p>
                <a:pPr>
                  <a:defRPr/>
                </a:pPr>
                <a:r>
                  <a:rPr lang="en-US"/>
                  <a:t>Age (years)</a:t>
                </a:r>
              </a:p>
              <a:p>
                <a:pPr>
                  <a:defRPr/>
                </a:pPr>
                <a:endParaRPr lang="en-US"/>
              </a:p>
            </c:rich>
          </c:tx>
          <c:overlay val="0"/>
        </c:title>
        <c:numFmt formatCode="#,##0_);\(#,##0\)" sourceLinked="0"/>
        <c:majorTickMark val="none"/>
        <c:minorTickMark val="none"/>
        <c:tickLblPos val="low"/>
        <c:spPr>
          <a:ln>
            <a:solidFill>
              <a:schemeClr val="tx1"/>
            </a:solidFill>
          </a:ln>
        </c:spPr>
        <c:crossAx val="431041312"/>
        <c:crosses val="autoZero"/>
        <c:auto val="1"/>
        <c:lblAlgn val="ctr"/>
        <c:lblOffset val="100"/>
        <c:noMultiLvlLbl val="0"/>
      </c:catAx>
      <c:valAx>
        <c:axId val="431041312"/>
        <c:scaling>
          <c:orientation val="minMax"/>
          <c:max val="0.4"/>
          <c:min val="-0.4"/>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emergency (non-elective) admissions for people aged 75 years and over </a:t>
                </a:r>
                <a:endParaRPr lang="en-US" sz="1000" b="1"/>
              </a:p>
            </c:rich>
          </c:tx>
          <c:overlay val="0"/>
        </c:title>
        <c:numFmt formatCode="0%;0%" sourceLinked="0"/>
        <c:majorTickMark val="out"/>
        <c:minorTickMark val="none"/>
        <c:tickLblPos val="nextTo"/>
        <c:spPr>
          <a:ln>
            <a:solidFill>
              <a:schemeClr val="tx1"/>
            </a:solidFill>
          </a:ln>
        </c:spPr>
        <c:crossAx val="431044448"/>
        <c:crosses val="autoZero"/>
        <c:crossBetween val="between"/>
      </c:valAx>
      <c:valAx>
        <c:axId val="431039744"/>
        <c:scaling>
          <c:orientation val="minMax"/>
          <c:max val="90"/>
          <c:min val="75"/>
        </c:scaling>
        <c:delete val="1"/>
        <c:axPos val="r"/>
        <c:numFmt formatCode="General" sourceLinked="1"/>
        <c:majorTickMark val="out"/>
        <c:minorTickMark val="none"/>
        <c:tickLblPos val="nextTo"/>
        <c:crossAx val="431045624"/>
        <c:crosses val="max"/>
        <c:crossBetween val="midCat"/>
      </c:valAx>
      <c:valAx>
        <c:axId val="431045624"/>
        <c:scaling>
          <c:orientation val="minMax"/>
        </c:scaling>
        <c:delete val="1"/>
        <c:axPos val="b"/>
        <c:numFmt formatCode="0.0%" sourceLinked="1"/>
        <c:majorTickMark val="out"/>
        <c:minorTickMark val="none"/>
        <c:tickLblPos val="nextTo"/>
        <c:crossAx val="431039744"/>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FORMAT_TRUST!$F$160:$G$160</c:f>
              <c:strCache>
                <c:ptCount val="2"/>
                <c:pt idx="0">
                  <c:v>England</c:v>
                </c:pt>
                <c:pt idx="1">
                  <c:v>NHS Trust</c:v>
                </c:pt>
              </c:strCache>
            </c:strRef>
          </c:cat>
          <c:val>
            <c:numRef>
              <c:f>FORMAT_TRUST!$F$161:$G$161</c:f>
              <c:numCache>
                <c:formatCode>0.0%</c:formatCode>
                <c:ptCount val="2"/>
                <c:pt idx="0" formatCode="0%">
                  <c:v>0.1530210812125635</c:v>
                </c:pt>
                <c:pt idx="1">
                  <c:v>0.45776809607257085</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FORMAT_TRUST!$F$160:$G$160</c:f>
              <c:strCache>
                <c:ptCount val="2"/>
                <c:pt idx="0">
                  <c:v>England</c:v>
                </c:pt>
                <c:pt idx="1">
                  <c:v>NHS Trust</c:v>
                </c:pt>
              </c:strCache>
            </c:strRef>
          </c:cat>
          <c:val>
            <c:numRef>
              <c:f>FORMAT_TRUST!$F$162:$G$162</c:f>
              <c:numCache>
                <c:formatCode>0.0%</c:formatCode>
                <c:ptCount val="2"/>
                <c:pt idx="0" formatCode="0%">
                  <c:v>0.17923231075369156</c:v>
                </c:pt>
                <c:pt idx="1">
                  <c:v>0.14638458766736073</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FORMAT_TRUST!$F$160:$G$160</c:f>
              <c:strCache>
                <c:ptCount val="2"/>
                <c:pt idx="0">
                  <c:v>England</c:v>
                </c:pt>
                <c:pt idx="1">
                  <c:v>NHS Trust</c:v>
                </c:pt>
              </c:strCache>
            </c:strRef>
          </c:cat>
          <c:val>
            <c:numRef>
              <c:f>FORMAT_TRUST!$F$163:$G$163</c:f>
              <c:numCache>
                <c:formatCode>0.0%</c:formatCode>
                <c:ptCount val="2"/>
                <c:pt idx="0" formatCode="0%">
                  <c:v>0.21010128916709833</c:v>
                </c:pt>
                <c:pt idx="1">
                  <c:v>0.19549995529771494</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FORMAT_TRUST!$F$160:$G$160</c:f>
              <c:strCache>
                <c:ptCount val="2"/>
                <c:pt idx="0">
                  <c:v>England</c:v>
                </c:pt>
                <c:pt idx="1">
                  <c:v>NHS Trust</c:v>
                </c:pt>
              </c:strCache>
            </c:strRef>
          </c:cat>
          <c:val>
            <c:numRef>
              <c:f>FORMAT_TRUST!$F$164:$G$164</c:f>
              <c:numCache>
                <c:formatCode>0.0%</c:formatCode>
                <c:ptCount val="2"/>
                <c:pt idx="0" formatCode="0%">
                  <c:v>0.22423441714264439</c:v>
                </c:pt>
                <c:pt idx="1">
                  <c:v>0.11120002636293315</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FORMAT_TRUST!$F$160:$G$160</c:f>
              <c:strCache>
                <c:ptCount val="2"/>
                <c:pt idx="0">
                  <c:v>England</c:v>
                </c:pt>
                <c:pt idx="1">
                  <c:v>NHS Trust</c:v>
                </c:pt>
              </c:strCache>
            </c:strRef>
          </c:cat>
          <c:val>
            <c:numRef>
              <c:f>FORMAT_TRUST!$F$165:$G$165</c:f>
              <c:numCache>
                <c:formatCode>0.0%</c:formatCode>
                <c:ptCount val="2"/>
                <c:pt idx="0" formatCode="0%">
                  <c:v>0.23341090172400236</c:v>
                </c:pt>
                <c:pt idx="1">
                  <c:v>8.9147334599420286E-2</c:v>
                </c:pt>
              </c:numCache>
            </c:numRef>
          </c:val>
        </c:ser>
        <c:dLbls>
          <c:showLegendKey val="0"/>
          <c:showVal val="0"/>
          <c:showCatName val="0"/>
          <c:showSerName val="0"/>
          <c:showPercent val="0"/>
          <c:showBubbleSize val="0"/>
        </c:dLbls>
        <c:gapWidth val="150"/>
        <c:overlap val="100"/>
        <c:axId val="431042880"/>
        <c:axId val="431043272"/>
      </c:barChart>
      <c:catAx>
        <c:axId val="431042880"/>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31043272"/>
        <c:crosses val="autoZero"/>
        <c:auto val="1"/>
        <c:lblAlgn val="ctr"/>
        <c:lblOffset val="100"/>
        <c:noMultiLvlLbl val="0"/>
      </c:catAx>
      <c:valAx>
        <c:axId val="431043272"/>
        <c:scaling>
          <c:orientation val="minMax"/>
          <c:max val="1"/>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a:t>
                </a:r>
                <a:r>
                  <a:rPr lang="en-US" sz="1000" b="1" i="0" u="none" strike="noStrike" baseline="0">
                    <a:effectLst/>
                  </a:rPr>
                  <a:t>outpatient attendance financial costs by people aged 75 years and over </a:t>
                </a:r>
                <a:r>
                  <a:rPr lang="en-US" sz="1000" b="1" i="0" baseline="0">
                    <a:effectLst/>
                  </a:rPr>
                  <a:t>by deprivation (Index of multiple deprivation (IMD): 1 = most deprived 20% of LSOAs)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a:effectLst/>
                </a:endParaRPr>
              </a:p>
            </c:rich>
          </c:tx>
          <c:overlay val="0"/>
          <c:spPr>
            <a:noFill/>
          </c:spPr>
        </c:title>
        <c:numFmt formatCode="0%" sourceLinked="1"/>
        <c:majorTickMark val="out"/>
        <c:minorTickMark val="none"/>
        <c:tickLblPos val="nextTo"/>
        <c:spPr>
          <a:ln>
            <a:solidFill>
              <a:schemeClr val="tx1"/>
            </a:solidFill>
          </a:ln>
        </c:spPr>
        <c:crossAx val="431042880"/>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30376111426353797"/>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FORMAT_LA!$B$42</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FORMAT_LA!$C$40:$D$40</c:f>
              <c:strCache>
                <c:ptCount val="2"/>
                <c:pt idx="0">
                  <c:v>Individual in-patients (LA)</c:v>
                </c:pt>
                <c:pt idx="1">
                  <c:v>Individual in-patients (England)</c:v>
                </c:pt>
              </c:strCache>
            </c:strRef>
          </c:cat>
          <c:val>
            <c:numRef>
              <c:f>FORMAT_LA!$C$42:$D$42</c:f>
              <c:numCache>
                <c:formatCode>General</c:formatCode>
                <c:ptCount val="2"/>
                <c:pt idx="0">
                  <c:v>1471</c:v>
                </c:pt>
                <c:pt idx="1">
                  <c:v>870453</c:v>
                </c:pt>
              </c:numCache>
            </c:numRef>
          </c:val>
        </c:ser>
        <c:ser>
          <c:idx val="1"/>
          <c:order val="1"/>
          <c:tx>
            <c:strRef>
              <c:f>FORMAT_LA!$B$43</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FORMAT_LA!$C$40:$D$40</c:f>
              <c:strCache>
                <c:ptCount val="2"/>
                <c:pt idx="0">
                  <c:v>Individual in-patients (LA)</c:v>
                </c:pt>
                <c:pt idx="1">
                  <c:v>Individual in-patients (England)</c:v>
                </c:pt>
              </c:strCache>
            </c:strRef>
          </c:cat>
          <c:val>
            <c:numRef>
              <c:f>FORMAT_LA!$C$43:$D$43</c:f>
              <c:numCache>
                <c:formatCode>General</c:formatCode>
                <c:ptCount val="2"/>
                <c:pt idx="0">
                  <c:v>635</c:v>
                </c:pt>
                <c:pt idx="1">
                  <c:v>425664</c:v>
                </c:pt>
              </c:numCache>
            </c:numRef>
          </c:val>
        </c:ser>
        <c:ser>
          <c:idx val="2"/>
          <c:order val="2"/>
          <c:tx>
            <c:strRef>
              <c:f>FORMAT_LA!$B$44</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FORMAT_LA!$C$40:$D$40</c:f>
              <c:strCache>
                <c:ptCount val="2"/>
                <c:pt idx="0">
                  <c:v>Individual in-patients (LA)</c:v>
                </c:pt>
                <c:pt idx="1">
                  <c:v>Individual in-patients (England)</c:v>
                </c:pt>
              </c:strCache>
            </c:strRef>
          </c:cat>
          <c:val>
            <c:numRef>
              <c:f>FORMAT_LA!$C$44:$D$44</c:f>
              <c:numCache>
                <c:formatCode>General</c:formatCode>
                <c:ptCount val="2"/>
                <c:pt idx="0">
                  <c:v>517</c:v>
                </c:pt>
                <c:pt idx="1">
                  <c:v>302773</c:v>
                </c:pt>
              </c:numCache>
            </c:numRef>
          </c:val>
        </c:ser>
        <c:dLbls>
          <c:showLegendKey val="0"/>
          <c:showVal val="1"/>
          <c:showCatName val="0"/>
          <c:showSerName val="0"/>
          <c:showPercent val="0"/>
          <c:showBubbleSize val="0"/>
        </c:dLbls>
        <c:gapWidth val="51"/>
        <c:overlap val="100"/>
        <c:axId val="427766728"/>
        <c:axId val="427762024"/>
      </c:barChart>
      <c:catAx>
        <c:axId val="427766728"/>
        <c:scaling>
          <c:orientation val="maxMin"/>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7762024"/>
        <c:crosses val="autoZero"/>
        <c:auto val="1"/>
        <c:lblAlgn val="ctr"/>
        <c:lblOffset val="100"/>
        <c:noMultiLvlLbl val="0"/>
      </c:catAx>
      <c:valAx>
        <c:axId val="427762024"/>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7766728"/>
        <c:crosses val="max"/>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FORMAT_TRUST!$F$178:$G$178</c:f>
              <c:strCache>
                <c:ptCount val="2"/>
                <c:pt idx="0">
                  <c:v>England</c:v>
                </c:pt>
                <c:pt idx="1">
                  <c:v>NHS Trust</c:v>
                </c:pt>
              </c:strCache>
            </c:strRef>
          </c:cat>
          <c:val>
            <c:numRef>
              <c:f>FORMAT_TRUST!$F$179:$G$179</c:f>
              <c:numCache>
                <c:formatCode>0.0%</c:formatCode>
                <c:ptCount val="2"/>
                <c:pt idx="0" formatCode="0%">
                  <c:v>0.19111479078949978</c:v>
                </c:pt>
                <c:pt idx="1">
                  <c:v>0.54180626010569655</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FORMAT_TRUST!$F$178:$G$178</c:f>
              <c:strCache>
                <c:ptCount val="2"/>
                <c:pt idx="0">
                  <c:v>England</c:v>
                </c:pt>
                <c:pt idx="1">
                  <c:v>NHS Trust</c:v>
                </c:pt>
              </c:strCache>
            </c:strRef>
          </c:cat>
          <c:val>
            <c:numRef>
              <c:f>FORMAT_TRUST!$F$180:$G$180</c:f>
              <c:numCache>
                <c:formatCode>0.0%</c:formatCode>
                <c:ptCount val="2"/>
                <c:pt idx="0" formatCode="0%">
                  <c:v>0.19877132600204725</c:v>
                </c:pt>
                <c:pt idx="1">
                  <c:v>0.14793007478015507</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FORMAT_TRUST!$F$178:$G$178</c:f>
              <c:strCache>
                <c:ptCount val="2"/>
                <c:pt idx="0">
                  <c:v>England</c:v>
                </c:pt>
                <c:pt idx="1">
                  <c:v>NHS Trust</c:v>
                </c:pt>
              </c:strCache>
            </c:strRef>
          </c:cat>
          <c:val>
            <c:numRef>
              <c:f>FORMAT_TRUST!$F$181:$G$181</c:f>
              <c:numCache>
                <c:formatCode>0.0%</c:formatCode>
                <c:ptCount val="2"/>
                <c:pt idx="0" formatCode="0%">
                  <c:v>0.21114171417564567</c:v>
                </c:pt>
                <c:pt idx="1">
                  <c:v>0.16172536187481532</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FORMAT_TRUST!$F$178:$G$178</c:f>
              <c:strCache>
                <c:ptCount val="2"/>
                <c:pt idx="0">
                  <c:v>England</c:v>
                </c:pt>
                <c:pt idx="1">
                  <c:v>NHS Trust</c:v>
                </c:pt>
              </c:strCache>
            </c:strRef>
          </c:cat>
          <c:val>
            <c:numRef>
              <c:f>FORMAT_TRUST!$F$182:$G$182</c:f>
              <c:numCache>
                <c:formatCode>0.0%</c:formatCode>
                <c:ptCount val="2"/>
                <c:pt idx="0" formatCode="0%">
                  <c:v>0.20644581315811972</c:v>
                </c:pt>
                <c:pt idx="1">
                  <c:v>9.1075559723120286E-2</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FORMAT_TRUST!$F$178:$G$178</c:f>
              <c:strCache>
                <c:ptCount val="2"/>
                <c:pt idx="0">
                  <c:v>England</c:v>
                </c:pt>
                <c:pt idx="1">
                  <c:v>NHS Trust</c:v>
                </c:pt>
              </c:strCache>
            </c:strRef>
          </c:cat>
          <c:val>
            <c:numRef>
              <c:f>FORMAT_TRUST!$F$183:$G$183</c:f>
              <c:numCache>
                <c:formatCode>0.0%</c:formatCode>
                <c:ptCount val="2"/>
                <c:pt idx="0" formatCode="0%">
                  <c:v>0.19252635587468758</c:v>
                </c:pt>
                <c:pt idx="1">
                  <c:v>5.746274351621284E-2</c:v>
                </c:pt>
              </c:numCache>
            </c:numRef>
          </c:val>
        </c:ser>
        <c:dLbls>
          <c:showLegendKey val="0"/>
          <c:showVal val="0"/>
          <c:showCatName val="0"/>
          <c:showSerName val="0"/>
          <c:showPercent val="0"/>
          <c:showBubbleSize val="0"/>
        </c:dLbls>
        <c:gapWidth val="150"/>
        <c:overlap val="100"/>
        <c:axId val="431040528"/>
        <c:axId val="431040920"/>
      </c:barChart>
      <c:catAx>
        <c:axId val="431040528"/>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31040920"/>
        <c:crosses val="autoZero"/>
        <c:auto val="1"/>
        <c:lblAlgn val="ctr"/>
        <c:lblOffset val="100"/>
        <c:noMultiLvlLbl val="0"/>
      </c:catAx>
      <c:valAx>
        <c:axId val="431040920"/>
        <c:scaling>
          <c:orientation val="minMax"/>
          <c:max val="1"/>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a:t>
                </a:r>
                <a:r>
                  <a:rPr lang="en-US" sz="1000" b="1" i="0" u="none" strike="noStrike" baseline="0">
                    <a:effectLst/>
                  </a:rPr>
                  <a:t>emergency (non-elective) admission financial costs by people aged 75 years and over </a:t>
                </a:r>
                <a:r>
                  <a:rPr lang="en-US" sz="1000" b="1" i="0" baseline="0">
                    <a:effectLst/>
                  </a:rPr>
                  <a:t>by deprivation (Index of multiple deprivation (IMD): 1 = most deprived 20% of LSOAs)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a:effectLst/>
                </a:endParaRPr>
              </a:p>
            </c:rich>
          </c:tx>
          <c:overlay val="0"/>
          <c:spPr>
            <a:noFill/>
          </c:spPr>
        </c:title>
        <c:numFmt formatCode="0%" sourceLinked="1"/>
        <c:majorTickMark val="out"/>
        <c:minorTickMark val="none"/>
        <c:tickLblPos val="nextTo"/>
        <c:spPr>
          <a:ln>
            <a:solidFill>
              <a:schemeClr val="tx1"/>
            </a:solidFill>
          </a:ln>
        </c:spPr>
        <c:crossAx val="431040528"/>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30376111426353797"/>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FORMAT_TRUST!$F$195:$G$195</c:f>
              <c:strCache>
                <c:ptCount val="2"/>
                <c:pt idx="0">
                  <c:v>England</c:v>
                </c:pt>
                <c:pt idx="1">
                  <c:v>NHS Trust</c:v>
                </c:pt>
              </c:strCache>
            </c:strRef>
          </c:cat>
          <c:val>
            <c:numRef>
              <c:f>FORMAT_TRUST!$F$196:$G$196</c:f>
              <c:numCache>
                <c:formatCode>0.0%</c:formatCode>
                <c:ptCount val="2"/>
                <c:pt idx="0" formatCode="0%">
                  <c:v>0.14024392761705787</c:v>
                </c:pt>
                <c:pt idx="1">
                  <c:v>0.41288735066115406</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FORMAT_TRUST!$F$195:$G$195</c:f>
              <c:strCache>
                <c:ptCount val="2"/>
                <c:pt idx="0">
                  <c:v>England</c:v>
                </c:pt>
                <c:pt idx="1">
                  <c:v>NHS Trust</c:v>
                </c:pt>
              </c:strCache>
            </c:strRef>
          </c:cat>
          <c:val>
            <c:numRef>
              <c:f>FORMAT_TRUST!$F$197:$G$197</c:f>
              <c:numCache>
                <c:formatCode>0.0%</c:formatCode>
                <c:ptCount val="2"/>
                <c:pt idx="0" formatCode="0%">
                  <c:v>0.1762390757497477</c:v>
                </c:pt>
                <c:pt idx="1">
                  <c:v>0.14475385933903231</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FORMAT_TRUST!$F$195:$G$195</c:f>
              <c:strCache>
                <c:ptCount val="2"/>
                <c:pt idx="0">
                  <c:v>England</c:v>
                </c:pt>
                <c:pt idx="1">
                  <c:v>NHS Trust</c:v>
                </c:pt>
              </c:strCache>
            </c:strRef>
          </c:cat>
          <c:val>
            <c:numRef>
              <c:f>FORMAT_TRUST!$F$198:$G$198</c:f>
              <c:numCache>
                <c:formatCode>0.0%</c:formatCode>
                <c:ptCount val="2"/>
                <c:pt idx="0" formatCode="0%">
                  <c:v>0.2153582839640924</c:v>
                </c:pt>
                <c:pt idx="1">
                  <c:v>0.18805776083541556</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FORMAT_TRUST!$F$195:$G$195</c:f>
              <c:strCache>
                <c:ptCount val="2"/>
                <c:pt idx="0">
                  <c:v>England</c:v>
                </c:pt>
                <c:pt idx="1">
                  <c:v>NHS Trust</c:v>
                </c:pt>
              </c:strCache>
            </c:strRef>
          </c:cat>
          <c:val>
            <c:numRef>
              <c:f>FORMAT_TRUST!$F$199:$G$199</c:f>
              <c:numCache>
                <c:formatCode>0.0%</c:formatCode>
                <c:ptCount val="2"/>
                <c:pt idx="0" formatCode="0%">
                  <c:v>0.23096232182548312</c:v>
                </c:pt>
                <c:pt idx="1">
                  <c:v>0.12623439214841012</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FORMAT_TRUST!$F$195:$G$195</c:f>
              <c:strCache>
                <c:ptCount val="2"/>
                <c:pt idx="0">
                  <c:v>England</c:v>
                </c:pt>
                <c:pt idx="1">
                  <c:v>NHS Trust</c:v>
                </c:pt>
              </c:strCache>
            </c:strRef>
          </c:cat>
          <c:val>
            <c:numRef>
              <c:f>FORMAT_TRUST!$F$200:$G$200</c:f>
              <c:numCache>
                <c:formatCode>0.0%</c:formatCode>
                <c:ptCount val="2"/>
                <c:pt idx="0" formatCode="0%">
                  <c:v>0.23719639084361885</c:v>
                </c:pt>
                <c:pt idx="1">
                  <c:v>0.128066637015988</c:v>
                </c:pt>
              </c:numCache>
            </c:numRef>
          </c:val>
        </c:ser>
        <c:dLbls>
          <c:showLegendKey val="0"/>
          <c:showVal val="0"/>
          <c:showCatName val="0"/>
          <c:showSerName val="0"/>
          <c:showPercent val="0"/>
          <c:showBubbleSize val="0"/>
        </c:dLbls>
        <c:gapWidth val="150"/>
        <c:overlap val="100"/>
        <c:axId val="430350824"/>
        <c:axId val="430354352"/>
      </c:barChart>
      <c:catAx>
        <c:axId val="430350824"/>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430354352"/>
        <c:crosses val="autoZero"/>
        <c:auto val="1"/>
        <c:lblAlgn val="ctr"/>
        <c:lblOffset val="100"/>
        <c:noMultiLvlLbl val="0"/>
      </c:catAx>
      <c:valAx>
        <c:axId val="430354352"/>
        <c:scaling>
          <c:orientation val="minMax"/>
          <c:max val="1"/>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a:t>
                </a:r>
                <a:r>
                  <a:rPr lang="en-US" sz="1000" b="1" i="0" u="none" strike="noStrike" baseline="0">
                    <a:effectLst/>
                  </a:rPr>
                  <a:t>planned (elective) admission financial costs by people aged 75 years and over </a:t>
                </a:r>
                <a:r>
                  <a:rPr lang="en-US" sz="1000" b="1" i="0" baseline="0">
                    <a:effectLst/>
                  </a:rPr>
                  <a:t>by deprivation (Index of multiple deprivation (IMD): 1 = most deprived 20% of LSOAs) </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a:effectLst/>
                </a:endParaRPr>
              </a:p>
            </c:rich>
          </c:tx>
          <c:overlay val="0"/>
          <c:spPr>
            <a:noFill/>
          </c:spPr>
        </c:title>
        <c:numFmt formatCode="0%" sourceLinked="1"/>
        <c:majorTickMark val="out"/>
        <c:minorTickMark val="none"/>
        <c:tickLblPos val="nextTo"/>
        <c:spPr>
          <a:ln>
            <a:solidFill>
              <a:schemeClr val="tx1"/>
            </a:solidFill>
          </a:ln>
        </c:spPr>
        <c:crossAx val="430350824"/>
        <c:crosses val="autoZero"/>
        <c:crossBetween val="between"/>
      </c:valAx>
      <c:spPr>
        <a:ln>
          <a:solidFill>
            <a:sysClr val="windowText" lastClr="000000"/>
          </a:solidFill>
        </a:ln>
        <a:effectLst/>
        <a:scene3d>
          <a:camera prst="orthographicFront"/>
          <a:lightRig rig="threePt" dir="t"/>
        </a:scene3d>
      </c:spPr>
    </c:plotArea>
    <c:legend>
      <c:legendPos val="b"/>
      <c:layout>
        <c:manualLayout>
          <c:xMode val="edge"/>
          <c:yMode val="edge"/>
          <c:x val="0.30376111426353797"/>
          <c:y val="0.89168976174252179"/>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FORMAT_LA!$B$42</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FORMAT_LA!$E$40:$F$40</c:f>
              <c:strCache>
                <c:ptCount val="2"/>
                <c:pt idx="0">
                  <c:v>Emergency (non-elective) admissions (LA)</c:v>
                </c:pt>
                <c:pt idx="1">
                  <c:v>Emergency (non-elective) admissions (England)</c:v>
                </c:pt>
              </c:strCache>
            </c:strRef>
          </c:cat>
          <c:val>
            <c:numRef>
              <c:f>FORMAT_LA!$E$42:$F$42</c:f>
              <c:numCache>
                <c:formatCode>General</c:formatCode>
                <c:ptCount val="2"/>
                <c:pt idx="0">
                  <c:v>608</c:v>
                </c:pt>
                <c:pt idx="1">
                  <c:v>436759</c:v>
                </c:pt>
              </c:numCache>
            </c:numRef>
          </c:val>
        </c:ser>
        <c:ser>
          <c:idx val="1"/>
          <c:order val="1"/>
          <c:tx>
            <c:strRef>
              <c:f>FORMAT_LA!$B$43</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FORMAT_LA!$E$40:$F$40</c:f>
              <c:strCache>
                <c:ptCount val="2"/>
                <c:pt idx="0">
                  <c:v>Emergency (non-elective) admissions (LA)</c:v>
                </c:pt>
                <c:pt idx="1">
                  <c:v>Emergency (non-elective) admissions (England)</c:v>
                </c:pt>
              </c:strCache>
            </c:strRef>
          </c:cat>
          <c:val>
            <c:numRef>
              <c:f>FORMAT_LA!$E$43:$F$43</c:f>
              <c:numCache>
                <c:formatCode>General</c:formatCode>
                <c:ptCount val="2"/>
                <c:pt idx="0">
                  <c:v>785</c:v>
                </c:pt>
                <c:pt idx="1">
                  <c:v>585131</c:v>
                </c:pt>
              </c:numCache>
            </c:numRef>
          </c:val>
        </c:ser>
        <c:ser>
          <c:idx val="2"/>
          <c:order val="2"/>
          <c:tx>
            <c:strRef>
              <c:f>FORMAT_LA!$B$44</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FORMAT_LA!$E$40:$F$40</c:f>
              <c:strCache>
                <c:ptCount val="2"/>
                <c:pt idx="0">
                  <c:v>Emergency (non-elective) admissions (LA)</c:v>
                </c:pt>
                <c:pt idx="1">
                  <c:v>Emergency (non-elective) admissions (England)</c:v>
                </c:pt>
              </c:strCache>
            </c:strRef>
          </c:cat>
          <c:val>
            <c:numRef>
              <c:f>FORMAT_LA!$E$44:$F$44</c:f>
              <c:numCache>
                <c:formatCode>General</c:formatCode>
                <c:ptCount val="2"/>
                <c:pt idx="0">
                  <c:v>1108</c:v>
                </c:pt>
                <c:pt idx="1">
                  <c:v>688411</c:v>
                </c:pt>
              </c:numCache>
            </c:numRef>
          </c:val>
        </c:ser>
        <c:dLbls>
          <c:showLegendKey val="0"/>
          <c:showVal val="1"/>
          <c:showCatName val="0"/>
          <c:showSerName val="0"/>
          <c:showPercent val="0"/>
          <c:showBubbleSize val="0"/>
        </c:dLbls>
        <c:gapWidth val="51"/>
        <c:overlap val="100"/>
        <c:axId val="427765944"/>
        <c:axId val="427761632"/>
      </c:barChart>
      <c:catAx>
        <c:axId val="427765944"/>
        <c:scaling>
          <c:orientation val="maxMin"/>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7761632"/>
        <c:crosses val="autoZero"/>
        <c:auto val="1"/>
        <c:lblAlgn val="ctr"/>
        <c:lblOffset val="100"/>
        <c:noMultiLvlLbl val="0"/>
      </c:catAx>
      <c:valAx>
        <c:axId val="427761632"/>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7765944"/>
        <c:crosses val="max"/>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FORMAT_LA!$B$42</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FORMAT_LA!$G$40:$H$40</c:f>
              <c:strCache>
                <c:ptCount val="2"/>
                <c:pt idx="0">
                  <c:v>Planned (elective) admissions (LA)</c:v>
                </c:pt>
                <c:pt idx="1">
                  <c:v>Planned (elective) admissions (England)</c:v>
                </c:pt>
              </c:strCache>
            </c:strRef>
          </c:cat>
          <c:val>
            <c:numRef>
              <c:f>FORMAT_LA!$G$42:$H$42</c:f>
              <c:numCache>
                <c:formatCode>General</c:formatCode>
                <c:ptCount val="2"/>
                <c:pt idx="0">
                  <c:v>2064</c:v>
                </c:pt>
                <c:pt idx="1">
                  <c:v>1058461</c:v>
                </c:pt>
              </c:numCache>
            </c:numRef>
          </c:val>
        </c:ser>
        <c:ser>
          <c:idx val="1"/>
          <c:order val="1"/>
          <c:tx>
            <c:strRef>
              <c:f>FORMAT_LA!$B$43</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FORMAT_LA!$G$40:$H$40</c:f>
              <c:strCache>
                <c:ptCount val="2"/>
                <c:pt idx="0">
                  <c:v>Planned (elective) admissions (LA)</c:v>
                </c:pt>
                <c:pt idx="1">
                  <c:v>Planned (elective) admissions (England)</c:v>
                </c:pt>
              </c:strCache>
            </c:strRef>
          </c:cat>
          <c:val>
            <c:numRef>
              <c:f>FORMAT_LA!$G$43:$H$43</c:f>
              <c:numCache>
                <c:formatCode>General</c:formatCode>
                <c:ptCount val="2"/>
                <c:pt idx="0">
                  <c:v>542</c:v>
                </c:pt>
                <c:pt idx="1">
                  <c:v>334187</c:v>
                </c:pt>
              </c:numCache>
            </c:numRef>
          </c:val>
        </c:ser>
        <c:ser>
          <c:idx val="2"/>
          <c:order val="2"/>
          <c:tx>
            <c:strRef>
              <c:f>FORMAT_LA!$B$44</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FORMAT_LA!$G$40:$H$40</c:f>
              <c:strCache>
                <c:ptCount val="2"/>
                <c:pt idx="0">
                  <c:v>Planned (elective) admissions (LA)</c:v>
                </c:pt>
                <c:pt idx="1">
                  <c:v>Planned (elective) admissions (England)</c:v>
                </c:pt>
              </c:strCache>
            </c:strRef>
          </c:cat>
          <c:val>
            <c:numRef>
              <c:f>FORMAT_LA!$G$44:$H$44</c:f>
              <c:numCache>
                <c:formatCode>General</c:formatCode>
                <c:ptCount val="2"/>
                <c:pt idx="0">
                  <c:v>240</c:v>
                </c:pt>
                <c:pt idx="1">
                  <c:v>128419</c:v>
                </c:pt>
              </c:numCache>
            </c:numRef>
          </c:val>
        </c:ser>
        <c:dLbls>
          <c:showLegendKey val="0"/>
          <c:showVal val="1"/>
          <c:showCatName val="0"/>
          <c:showSerName val="0"/>
          <c:showPercent val="0"/>
          <c:showBubbleSize val="0"/>
        </c:dLbls>
        <c:gapWidth val="51"/>
        <c:overlap val="100"/>
        <c:axId val="427767904"/>
        <c:axId val="427761240"/>
      </c:barChart>
      <c:catAx>
        <c:axId val="427767904"/>
        <c:scaling>
          <c:orientation val="maxMin"/>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7761240"/>
        <c:crosses val="autoZero"/>
        <c:auto val="1"/>
        <c:lblAlgn val="ctr"/>
        <c:lblOffset val="100"/>
        <c:noMultiLvlLbl val="0"/>
      </c:catAx>
      <c:valAx>
        <c:axId val="427761240"/>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7767904"/>
        <c:crosses val="max"/>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01157444507592"/>
          <c:y val="5.0464274941796304E-2"/>
          <c:w val="0.73825554465855736"/>
          <c:h val="0.658955060786513"/>
        </c:manualLayout>
      </c:layout>
      <c:barChart>
        <c:barDir val="bar"/>
        <c:grouping val="percentStacked"/>
        <c:varyColors val="0"/>
        <c:ser>
          <c:idx val="0"/>
          <c:order val="0"/>
          <c:tx>
            <c:strRef>
              <c:f>FORMAT_LA!$B$42</c:f>
              <c:strCache>
                <c:ptCount val="1"/>
                <c:pt idx="0">
                  <c:v>Low risk of frailty</c:v>
                </c:pt>
              </c:strCache>
            </c:strRef>
          </c:tx>
          <c:spPr>
            <a:solidFill>
              <a:srgbClr val="44AA99"/>
            </a:solidFill>
            <a:ln>
              <a:solidFill>
                <a:sysClr val="windowText" lastClr="000000"/>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FORMAT_LA!$I$40:$J$40</c:f>
              <c:strCache>
                <c:ptCount val="2"/>
                <c:pt idx="0">
                  <c:v>In-hospital bed usage (bed days) (LA)</c:v>
                </c:pt>
                <c:pt idx="1">
                  <c:v>In-hospital bed usage (bed days) (England)</c:v>
                </c:pt>
              </c:strCache>
            </c:strRef>
          </c:cat>
          <c:val>
            <c:numRef>
              <c:f>FORMAT_LA!$I$42:$J$42</c:f>
              <c:numCache>
                <c:formatCode>General</c:formatCode>
                <c:ptCount val="2"/>
                <c:pt idx="0">
                  <c:v>3262</c:v>
                </c:pt>
                <c:pt idx="1">
                  <c:v>2428084</c:v>
                </c:pt>
              </c:numCache>
            </c:numRef>
          </c:val>
        </c:ser>
        <c:ser>
          <c:idx val="1"/>
          <c:order val="1"/>
          <c:tx>
            <c:strRef>
              <c:f>FORMAT_LA!$B$43</c:f>
              <c:strCache>
                <c:ptCount val="1"/>
                <c:pt idx="0">
                  <c:v>Intermediate risk of frailty</c:v>
                </c:pt>
              </c:strCache>
            </c:strRef>
          </c:tx>
          <c:spPr>
            <a:solidFill>
              <a:srgbClr val="88CCEE"/>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FORMAT_LA!$I$40:$J$40</c:f>
              <c:strCache>
                <c:ptCount val="2"/>
                <c:pt idx="0">
                  <c:v>In-hospital bed usage (bed days) (LA)</c:v>
                </c:pt>
                <c:pt idx="1">
                  <c:v>In-hospital bed usage (bed days) (England)</c:v>
                </c:pt>
              </c:strCache>
            </c:strRef>
          </c:cat>
          <c:val>
            <c:numRef>
              <c:f>FORMAT_LA!$I$43:$J$43</c:f>
              <c:numCache>
                <c:formatCode>General</c:formatCode>
                <c:ptCount val="2"/>
                <c:pt idx="0">
                  <c:v>7344</c:v>
                </c:pt>
                <c:pt idx="1">
                  <c:v>5315297</c:v>
                </c:pt>
              </c:numCache>
            </c:numRef>
          </c:val>
        </c:ser>
        <c:ser>
          <c:idx val="2"/>
          <c:order val="2"/>
          <c:tx>
            <c:strRef>
              <c:f>FORMAT_LA!$B$44</c:f>
              <c:strCache>
                <c:ptCount val="1"/>
                <c:pt idx="0">
                  <c:v>High risk of frailty</c:v>
                </c:pt>
              </c:strCache>
            </c:strRef>
          </c:tx>
          <c:spPr>
            <a:solidFill>
              <a:srgbClr val="CC6677"/>
            </a:solidFill>
            <a:ln>
              <a:solidFill>
                <a:sysClr val="windowText" lastClr="00000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FORMAT_LA!$I$40:$J$40</c:f>
              <c:strCache>
                <c:ptCount val="2"/>
                <c:pt idx="0">
                  <c:v>In-hospital bed usage (bed days) (LA)</c:v>
                </c:pt>
                <c:pt idx="1">
                  <c:v>In-hospital bed usage (bed days) (England)</c:v>
                </c:pt>
              </c:strCache>
            </c:strRef>
          </c:cat>
          <c:val>
            <c:numRef>
              <c:f>FORMAT_LA!$I$44:$J$44</c:f>
              <c:numCache>
                <c:formatCode>General</c:formatCode>
                <c:ptCount val="2"/>
                <c:pt idx="0">
                  <c:v>14401</c:v>
                </c:pt>
                <c:pt idx="1">
                  <c:v>8997358</c:v>
                </c:pt>
              </c:numCache>
            </c:numRef>
          </c:val>
        </c:ser>
        <c:dLbls>
          <c:showLegendKey val="0"/>
          <c:showVal val="1"/>
          <c:showCatName val="0"/>
          <c:showSerName val="0"/>
          <c:showPercent val="0"/>
          <c:showBubbleSize val="0"/>
        </c:dLbls>
        <c:gapWidth val="51"/>
        <c:overlap val="100"/>
        <c:axId val="427763592"/>
        <c:axId val="427762416"/>
      </c:barChart>
      <c:catAx>
        <c:axId val="427763592"/>
        <c:scaling>
          <c:orientation val="maxMin"/>
        </c:scaling>
        <c:delete val="0"/>
        <c:axPos val="l"/>
        <c:numFmt formatCode="General" sourceLinked="0"/>
        <c:majorTickMark val="out"/>
        <c:minorTickMark val="none"/>
        <c:tickLblPos val="nextTo"/>
        <c:spPr>
          <a:ln>
            <a:solidFill>
              <a:sysClr val="windowText" lastClr="000000"/>
            </a:solidFill>
          </a:ln>
        </c:spPr>
        <c:txPr>
          <a:bodyPr/>
          <a:lstStyle/>
          <a:p>
            <a:pPr>
              <a:defRPr b="1"/>
            </a:pPr>
            <a:endParaRPr lang="en-US"/>
          </a:p>
        </c:txPr>
        <c:crossAx val="427762416"/>
        <c:crosses val="autoZero"/>
        <c:auto val="1"/>
        <c:lblAlgn val="ctr"/>
        <c:lblOffset val="100"/>
        <c:noMultiLvlLbl val="0"/>
      </c:catAx>
      <c:valAx>
        <c:axId val="427762416"/>
        <c:scaling>
          <c:orientation val="minMax"/>
        </c:scaling>
        <c:delete val="0"/>
        <c:axPos val="b"/>
        <c:title>
          <c:tx>
            <c:rich>
              <a:bodyPr/>
              <a:lstStyle/>
              <a:p>
                <a:pPr>
                  <a:defRPr b="1"/>
                </a:pPr>
                <a:r>
                  <a:rPr lang="en-US" b="1"/>
                  <a:t>Percentage of activity for patients aged 75 years and over by risk of frailty</a:t>
                </a:r>
              </a:p>
            </c:rich>
          </c:tx>
          <c:overlay val="0"/>
        </c:title>
        <c:numFmt formatCode="0%" sourceLinked="1"/>
        <c:majorTickMark val="out"/>
        <c:minorTickMark val="none"/>
        <c:tickLblPos val="nextTo"/>
        <c:spPr>
          <a:ln>
            <a:solidFill>
              <a:sysClr val="windowText" lastClr="000000"/>
            </a:solidFill>
          </a:ln>
        </c:spPr>
        <c:crossAx val="427763592"/>
        <c:crosses val="max"/>
        <c:crossBetween val="between"/>
      </c:valAx>
      <c:spPr>
        <a:ln>
          <a:solidFill>
            <a:sysClr val="windowText" lastClr="000000"/>
          </a:solidFill>
        </a:ln>
      </c:spPr>
    </c:plotArea>
    <c:legend>
      <c:legendPos val="b"/>
      <c:layout>
        <c:manualLayout>
          <c:xMode val="edge"/>
          <c:yMode val="edge"/>
          <c:x val="0.32621612156970947"/>
          <c:y val="0.86609656351095643"/>
          <c:w val="0.52462592292785837"/>
          <c:h val="0.11084741050509848"/>
        </c:manualLayout>
      </c:layout>
      <c:overlay val="0"/>
    </c:legend>
    <c:plotVisOnly val="1"/>
    <c:dispBlanksAs val="gap"/>
    <c:showDLblsOverMax val="0"/>
  </c:chart>
  <c:spPr>
    <a:ln>
      <a:solidFill>
        <a:sysClr val="windowText" lastClr="000000"/>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FORMAT_TRUST!$B$13</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FORMAT_TRUST!$C$13:$F$13</c:f>
              <c:numCache>
                <c:formatCode>0.0%</c:formatCode>
                <c:ptCount val="4"/>
                <c:pt idx="0">
                  <c:v>0.16427701880156903</c:v>
                </c:pt>
                <c:pt idx="1">
                  <c:v>0.17584201271473021</c:v>
                </c:pt>
                <c:pt idx="2">
                  <c:v>0.14155282023535781</c:v>
                </c:pt>
                <c:pt idx="3">
                  <c:v>9.6510212363046105E-2</c:v>
                </c:pt>
              </c:numCache>
            </c:numRef>
          </c:val>
        </c:ser>
        <c:ser>
          <c:idx val="0"/>
          <c:order val="1"/>
          <c:tx>
            <c:strRef>
              <c:f>FORMAT_TRUST!$B$14</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FORMAT_TRUST!$C$14:$F$14</c:f>
              <c:numCache>
                <c:formatCode>0.0%</c:formatCode>
                <c:ptCount val="4"/>
                <c:pt idx="0">
                  <c:v>-0.15264439334505611</c:v>
                </c:pt>
                <c:pt idx="1">
                  <c:v>-0.14074124171513597</c:v>
                </c:pt>
                <c:pt idx="2">
                  <c:v>-8.6500743946976863E-2</c:v>
                </c:pt>
                <c:pt idx="3">
                  <c:v>-4.1931556878127968E-2</c:v>
                </c:pt>
              </c:numCache>
            </c:numRef>
          </c:val>
        </c:ser>
        <c:dLbls>
          <c:showLegendKey val="0"/>
          <c:showVal val="0"/>
          <c:showCatName val="0"/>
          <c:showSerName val="0"/>
          <c:showPercent val="0"/>
          <c:showBubbleSize val="0"/>
        </c:dLbls>
        <c:gapWidth val="0"/>
        <c:overlap val="100"/>
        <c:axId val="427764376"/>
        <c:axId val="427763200"/>
      </c:barChart>
      <c:scatterChart>
        <c:scatterStyle val="lineMarker"/>
        <c:varyColors val="0"/>
        <c:ser>
          <c:idx val="1"/>
          <c:order val="2"/>
          <c:tx>
            <c:strRef>
              <c:f>FORMAT_TRUST!$B$15</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FORMAT_TRUST!$C$15:$F$15</c:f>
              <c:numCache>
                <c:formatCode>0.0%</c:formatCode>
                <c:ptCount val="4"/>
                <c:pt idx="0">
                  <c:v>0.14970338675416348</c:v>
                </c:pt>
                <c:pt idx="1">
                  <c:v>0.16178384822020342</c:v>
                </c:pt>
                <c:pt idx="2">
                  <c:v>0.14532995149735237</c:v>
                </c:pt>
                <c:pt idx="3">
                  <c:v>0.12201870314552903</c:v>
                </c:pt>
              </c:numCache>
            </c:numRef>
          </c:xVal>
          <c:yVal>
            <c:numRef>
              <c:f>FORMAT_TRUST!$C$5:$F$5</c:f>
              <c:numCache>
                <c:formatCode>General</c:formatCode>
                <c:ptCount val="4"/>
                <c:pt idx="0">
                  <c:v>76.5</c:v>
                </c:pt>
                <c:pt idx="1">
                  <c:v>80.5</c:v>
                </c:pt>
                <c:pt idx="2">
                  <c:v>84.5</c:v>
                </c:pt>
                <c:pt idx="3">
                  <c:v>88</c:v>
                </c:pt>
              </c:numCache>
            </c:numRef>
          </c:yVal>
          <c:smooth val="0"/>
        </c:ser>
        <c:ser>
          <c:idx val="3"/>
          <c:order val="3"/>
          <c:tx>
            <c:strRef>
              <c:f>FORMAT_TRUST!$B$16</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FORMAT_TRUST!$C$16:$F$16</c:f>
              <c:numCache>
                <c:formatCode>0.0%</c:formatCode>
                <c:ptCount val="4"/>
                <c:pt idx="0">
                  <c:v>-0.13948527706932529</c:v>
                </c:pt>
                <c:pt idx="1">
                  <c:v>-0.13042785845939103</c:v>
                </c:pt>
                <c:pt idx="2">
                  <c:v>-9.5806195504781172E-2</c:v>
                </c:pt>
                <c:pt idx="3">
                  <c:v>-5.5444779349254195E-2</c:v>
                </c:pt>
              </c:numCache>
            </c:numRef>
          </c:xVal>
          <c:yVal>
            <c:numRef>
              <c:f>FORMAT_TRUST!$C$5:$F$5</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27764768"/>
        <c:axId val="427763984"/>
      </c:scatterChart>
      <c:catAx>
        <c:axId val="427764376"/>
        <c:scaling>
          <c:orientation val="minMax"/>
        </c:scaling>
        <c:delete val="0"/>
        <c:axPos val="l"/>
        <c:title>
          <c:tx>
            <c:rich>
              <a:bodyPr rot="-5400000" vert="horz"/>
              <a:lstStyle/>
              <a:p>
                <a:pPr>
                  <a:defRPr/>
                </a:pPr>
                <a:r>
                  <a:rPr lang="en-US"/>
                  <a:t>Age (years)</a:t>
                </a:r>
              </a:p>
              <a:p>
                <a:pPr>
                  <a:defRPr/>
                </a:pPr>
                <a:endParaRPr lang="en-US"/>
              </a:p>
            </c:rich>
          </c:tx>
          <c:layout/>
          <c:overlay val="0"/>
        </c:title>
        <c:numFmt formatCode="#,##0_);\(#,##0\)" sourceLinked="0"/>
        <c:majorTickMark val="none"/>
        <c:minorTickMark val="none"/>
        <c:tickLblPos val="low"/>
        <c:spPr>
          <a:ln>
            <a:solidFill>
              <a:schemeClr val="tx1"/>
            </a:solidFill>
          </a:ln>
        </c:spPr>
        <c:crossAx val="427763200"/>
        <c:crosses val="autoZero"/>
        <c:auto val="1"/>
        <c:lblAlgn val="ctr"/>
        <c:lblOffset val="100"/>
        <c:noMultiLvlLbl val="0"/>
      </c:catAx>
      <c:valAx>
        <c:axId val="427763200"/>
        <c:scaling>
          <c:orientation val="minMax"/>
          <c:max val="0.4"/>
          <c:min val="-0.4"/>
        </c:scaling>
        <c:delete val="0"/>
        <c:axPos val="b"/>
        <c:title>
          <c:tx>
            <c:rich>
              <a:bodyPr/>
              <a:lstStyle/>
              <a:p>
                <a:pPr>
                  <a:defRPr b="1"/>
                </a:pPr>
                <a:r>
                  <a:rPr lang="en-US" b="1"/>
                  <a:t>Percentage of those</a:t>
                </a:r>
                <a:r>
                  <a:rPr lang="en-US" b="1" baseline="0"/>
                  <a:t> aged </a:t>
                </a:r>
                <a:r>
                  <a:rPr lang="en-US" b="1"/>
                  <a:t>75 years and over attending A&amp;E</a:t>
                </a:r>
              </a:p>
            </c:rich>
          </c:tx>
          <c:layout/>
          <c:overlay val="0"/>
        </c:title>
        <c:numFmt formatCode="0%;0%" sourceLinked="0"/>
        <c:majorTickMark val="out"/>
        <c:minorTickMark val="none"/>
        <c:tickLblPos val="nextTo"/>
        <c:spPr>
          <a:ln>
            <a:solidFill>
              <a:schemeClr val="tx1"/>
            </a:solidFill>
          </a:ln>
        </c:spPr>
        <c:crossAx val="427764376"/>
        <c:crosses val="autoZero"/>
        <c:crossBetween val="between"/>
        <c:majorUnit val="0.1"/>
      </c:valAx>
      <c:valAx>
        <c:axId val="427763984"/>
        <c:scaling>
          <c:orientation val="minMax"/>
          <c:max val="90"/>
          <c:min val="75"/>
        </c:scaling>
        <c:delete val="1"/>
        <c:axPos val="r"/>
        <c:numFmt formatCode="General" sourceLinked="1"/>
        <c:majorTickMark val="out"/>
        <c:minorTickMark val="none"/>
        <c:tickLblPos val="nextTo"/>
        <c:crossAx val="427764768"/>
        <c:crosses val="max"/>
        <c:crossBetween val="midCat"/>
      </c:valAx>
      <c:valAx>
        <c:axId val="427764768"/>
        <c:scaling>
          <c:orientation val="minMax"/>
        </c:scaling>
        <c:delete val="1"/>
        <c:axPos val="b"/>
        <c:numFmt formatCode="0.0%" sourceLinked="1"/>
        <c:majorTickMark val="out"/>
        <c:minorTickMark val="none"/>
        <c:tickLblPos val="nextTo"/>
        <c:crossAx val="427763984"/>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IMD 1</c:v>
          </c:tx>
          <c:spPr>
            <a:solidFill>
              <a:srgbClr val="88CCEE"/>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FORMAT_TRUST!$C$20:$D$20</c:f>
              <c:strCache>
                <c:ptCount val="2"/>
                <c:pt idx="0">
                  <c:v>England</c:v>
                </c:pt>
                <c:pt idx="1">
                  <c:v>NHS Trust</c:v>
                </c:pt>
              </c:strCache>
            </c:strRef>
          </c:cat>
          <c:val>
            <c:numRef>
              <c:f>FORMAT_TRUST!$C$21:$D$21</c:f>
              <c:numCache>
                <c:formatCode>0%</c:formatCode>
                <c:ptCount val="2"/>
                <c:pt idx="0">
                  <c:v>0.19676383590132721</c:v>
                </c:pt>
                <c:pt idx="1">
                  <c:v>0.54734208034627363</c:v>
                </c:pt>
              </c:numCache>
            </c:numRef>
          </c:val>
        </c:ser>
        <c:ser>
          <c:idx val="1"/>
          <c:order val="1"/>
          <c:tx>
            <c:v>IMD 2</c:v>
          </c:tx>
          <c:spPr>
            <a:solidFill>
              <a:srgbClr val="44AA99">
                <a:alpha val="77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FORMAT_TRUST!$C$20:$D$20</c:f>
              <c:strCache>
                <c:ptCount val="2"/>
                <c:pt idx="0">
                  <c:v>England</c:v>
                </c:pt>
                <c:pt idx="1">
                  <c:v>NHS Trust</c:v>
                </c:pt>
              </c:strCache>
            </c:strRef>
          </c:cat>
          <c:val>
            <c:numRef>
              <c:f>FORMAT_TRUST!$C$22:$D$22</c:f>
              <c:numCache>
                <c:formatCode>0%</c:formatCode>
                <c:ptCount val="2"/>
                <c:pt idx="0">
                  <c:v>0.19946462070273802</c:v>
                </c:pt>
                <c:pt idx="1">
                  <c:v>0.14811307994048428</c:v>
                </c:pt>
              </c:numCache>
            </c:numRef>
          </c:val>
        </c:ser>
        <c:ser>
          <c:idx val="2"/>
          <c:order val="2"/>
          <c:tx>
            <c:v>IMD 3</c:v>
          </c:tx>
          <c:spPr>
            <a:solidFill>
              <a:srgbClr val="DDCC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FORMAT_TRUST!$C$20:$D$20</c:f>
              <c:strCache>
                <c:ptCount val="2"/>
                <c:pt idx="0">
                  <c:v>England</c:v>
                </c:pt>
                <c:pt idx="1">
                  <c:v>NHS Trust</c:v>
                </c:pt>
              </c:strCache>
            </c:strRef>
          </c:cat>
          <c:val>
            <c:numRef>
              <c:f>FORMAT_TRUST!$C$23:$D$23</c:f>
              <c:numCache>
                <c:formatCode>0%</c:formatCode>
                <c:ptCount val="2"/>
                <c:pt idx="0">
                  <c:v>0.20665453514978208</c:v>
                </c:pt>
                <c:pt idx="1">
                  <c:v>0.15994860002705255</c:v>
                </c:pt>
              </c:numCache>
            </c:numRef>
          </c:val>
        </c:ser>
        <c:ser>
          <c:idx val="3"/>
          <c:order val="3"/>
          <c:tx>
            <c:v>IMD 4</c:v>
          </c:tx>
          <c:spPr>
            <a:solidFill>
              <a:srgbClr val="999933">
                <a:alpha val="80000"/>
              </a:srgbClr>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FORMAT_TRUST!$C$20:$D$20</c:f>
              <c:strCache>
                <c:ptCount val="2"/>
                <c:pt idx="0">
                  <c:v>England</c:v>
                </c:pt>
                <c:pt idx="1">
                  <c:v>NHS Trust</c:v>
                </c:pt>
              </c:strCache>
            </c:strRef>
          </c:cat>
          <c:val>
            <c:numRef>
              <c:f>FORMAT_TRUST!$C$24:$D$24</c:f>
              <c:numCache>
                <c:formatCode>0%</c:formatCode>
                <c:ptCount val="2"/>
                <c:pt idx="0">
                  <c:v>0.20448304046727417</c:v>
                </c:pt>
                <c:pt idx="1">
                  <c:v>8.9814689571216022E-2</c:v>
                </c:pt>
              </c:numCache>
            </c:numRef>
          </c:val>
        </c:ser>
        <c:ser>
          <c:idx val="4"/>
          <c:order val="4"/>
          <c:tx>
            <c:v>IMD 5</c:v>
          </c:tx>
          <c:spPr>
            <a:solidFill>
              <a:srgbClr val="CC6677"/>
            </a:solidFill>
            <a:ln>
              <a:solidFill>
                <a:sysClr val="windowText" lastClr="000000"/>
              </a:solidFill>
            </a:ln>
          </c:spPr>
          <c:invertIfNegative val="0"/>
          <c:dLbls>
            <c:numFmt formatCode="0%" sourceLinked="0"/>
            <c:spPr>
              <a:noFill/>
              <a:ln>
                <a:noFill/>
              </a:ln>
              <a:effectLst/>
            </c:spPr>
            <c:txPr>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FORMAT_TRUST!$C$20:$D$20</c:f>
              <c:strCache>
                <c:ptCount val="2"/>
                <c:pt idx="0">
                  <c:v>England</c:v>
                </c:pt>
                <c:pt idx="1">
                  <c:v>NHS Trust</c:v>
                </c:pt>
              </c:strCache>
            </c:strRef>
          </c:cat>
          <c:val>
            <c:numRef>
              <c:f>FORMAT_TRUST!$C$25:$D$25</c:f>
              <c:numCache>
                <c:formatCode>0%</c:formatCode>
                <c:ptCount val="2"/>
                <c:pt idx="0">
                  <c:v>0.19263396777887851</c:v>
                </c:pt>
                <c:pt idx="1">
                  <c:v>5.478155011497364E-2</c:v>
                </c:pt>
              </c:numCache>
            </c:numRef>
          </c:val>
        </c:ser>
        <c:dLbls>
          <c:showLegendKey val="0"/>
          <c:showVal val="0"/>
          <c:showCatName val="0"/>
          <c:showSerName val="0"/>
          <c:showPercent val="0"/>
          <c:showBubbleSize val="0"/>
        </c:dLbls>
        <c:gapWidth val="150"/>
        <c:overlap val="100"/>
        <c:axId val="212414096"/>
        <c:axId val="212408216"/>
      </c:barChart>
      <c:catAx>
        <c:axId val="212414096"/>
        <c:scaling>
          <c:orientation val="minMax"/>
        </c:scaling>
        <c:delete val="0"/>
        <c:axPos val="l"/>
        <c:numFmt formatCode="General" sourceLinked="0"/>
        <c:majorTickMark val="out"/>
        <c:minorTickMark val="none"/>
        <c:tickLblPos val="nextTo"/>
        <c:spPr>
          <a:ln>
            <a:solidFill>
              <a:schemeClr val="tx1"/>
            </a:solidFill>
          </a:ln>
        </c:spPr>
        <c:txPr>
          <a:bodyPr/>
          <a:lstStyle/>
          <a:p>
            <a:pPr>
              <a:defRPr b="1"/>
            </a:pPr>
            <a:endParaRPr lang="en-US"/>
          </a:p>
        </c:txPr>
        <c:crossAx val="212408216"/>
        <c:crosses val="autoZero"/>
        <c:auto val="1"/>
        <c:lblAlgn val="ctr"/>
        <c:lblOffset val="100"/>
        <c:noMultiLvlLbl val="0"/>
      </c:catAx>
      <c:valAx>
        <c:axId val="212408216"/>
        <c:scaling>
          <c:orientation val="minMax"/>
          <c:max val="1"/>
        </c:scaling>
        <c:delete val="0"/>
        <c:axPos val="b"/>
        <c:title>
          <c:tx>
            <c:rich>
              <a:bodyPr/>
              <a:lstStyle/>
              <a:p>
                <a:pPr>
                  <a:defRPr/>
                </a:pPr>
                <a:r>
                  <a:rPr lang="en-US"/>
                  <a:t>Percentage of those aged 75 year</a:t>
                </a:r>
                <a:r>
                  <a:rPr lang="en-US" baseline="0"/>
                  <a:t>s and over attending A&amp;E </a:t>
                </a:r>
                <a:r>
                  <a:rPr lang="en-US"/>
                  <a:t>by deprivation (Index of multiple deprivation (IMD): 1 = most deprived 20% of LSOAs) </a:t>
                </a:r>
              </a:p>
            </c:rich>
          </c:tx>
          <c:layout/>
          <c:overlay val="0"/>
        </c:title>
        <c:numFmt formatCode="0%" sourceLinked="1"/>
        <c:majorTickMark val="out"/>
        <c:minorTickMark val="none"/>
        <c:tickLblPos val="nextTo"/>
        <c:spPr>
          <a:ln>
            <a:solidFill>
              <a:schemeClr val="tx1"/>
            </a:solidFill>
          </a:ln>
        </c:spPr>
        <c:crossAx val="212414096"/>
        <c:crosses val="autoZero"/>
        <c:crossBetween val="between"/>
      </c:valAx>
      <c:spPr>
        <a:ln>
          <a:solidFill>
            <a:schemeClr val="tx1"/>
          </a:solidFill>
        </a:ln>
        <a:effectLst/>
        <a:scene3d>
          <a:camera prst="orthographicFront"/>
          <a:lightRig rig="threePt" dir="t"/>
        </a:scene3d>
      </c:spPr>
    </c:plotArea>
    <c:legend>
      <c:legendPos val="b"/>
      <c:layout>
        <c:manualLayout>
          <c:xMode val="edge"/>
          <c:yMode val="edge"/>
          <c:x val="0.31968256759134894"/>
          <c:y val="0.88753722568739191"/>
          <c:w val="0.4243205214213282"/>
          <c:h val="7.5089949816438281E-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7023558896881"/>
          <c:y val="8.4329019953987297E-2"/>
          <c:w val="0.78459021052355837"/>
          <c:h val="0.65377288365270125"/>
        </c:manualLayout>
      </c:layout>
      <c:barChart>
        <c:barDir val="bar"/>
        <c:grouping val="clustered"/>
        <c:varyColors val="0"/>
        <c:ser>
          <c:idx val="2"/>
          <c:order val="0"/>
          <c:tx>
            <c:strRef>
              <c:f>FORMAT_TRUST!$B$37</c:f>
              <c:strCache>
                <c:ptCount val="1"/>
                <c:pt idx="0">
                  <c:v>Female %</c:v>
                </c:pt>
              </c:strCache>
            </c:strRef>
          </c:tx>
          <c:spPr>
            <a:solidFill>
              <a:srgbClr val="88CCEE"/>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FORMAT_TRUST!$C$37:$F$37</c:f>
              <c:numCache>
                <c:formatCode>0.0%</c:formatCode>
                <c:ptCount val="4"/>
                <c:pt idx="0">
                  <c:v>0.22120046322649028</c:v>
                </c:pt>
                <c:pt idx="1">
                  <c:v>0.17781223624551004</c:v>
                </c:pt>
                <c:pt idx="2">
                  <c:v>0.10148782067638919</c:v>
                </c:pt>
                <c:pt idx="3">
                  <c:v>4.3908375370483053E-2</c:v>
                </c:pt>
              </c:numCache>
            </c:numRef>
          </c:val>
        </c:ser>
        <c:ser>
          <c:idx val="0"/>
          <c:order val="1"/>
          <c:tx>
            <c:strRef>
              <c:f>FORMAT_TRUST!$B$38</c:f>
              <c:strCache>
                <c:ptCount val="1"/>
                <c:pt idx="0">
                  <c:v>Male %</c:v>
                </c:pt>
              </c:strCache>
            </c:strRef>
          </c:tx>
          <c:spPr>
            <a:solidFill>
              <a:srgbClr val="44AA99"/>
            </a:solidFill>
            <a:ln w="12700">
              <a:solidFill>
                <a:schemeClr val="tx1"/>
              </a:solidFill>
            </a:ln>
          </c:spPr>
          <c:invertIfNegative val="0"/>
          <c:cat>
            <c:strRef>
              <c:f>FORMAT_LA!$C$5:$F$5</c:f>
              <c:strCache>
                <c:ptCount val="4"/>
                <c:pt idx="0">
                  <c:v>75-79</c:v>
                </c:pt>
                <c:pt idx="1">
                  <c:v>80-84</c:v>
                </c:pt>
                <c:pt idx="2">
                  <c:v>85-89</c:v>
                </c:pt>
                <c:pt idx="3">
                  <c:v>90+</c:v>
                </c:pt>
              </c:strCache>
            </c:strRef>
          </c:cat>
          <c:val>
            <c:numRef>
              <c:f>FORMAT_TRUST!$C$38:$F$38</c:f>
              <c:numCache>
                <c:formatCode>0.0%</c:formatCode>
                <c:ptCount val="4"/>
                <c:pt idx="0">
                  <c:v>-0.20610634581035192</c:v>
                </c:pt>
                <c:pt idx="1">
                  <c:v>-0.14982236441792451</c:v>
                </c:pt>
                <c:pt idx="2">
                  <c:v>-7.672679451194378E-2</c:v>
                </c:pt>
                <c:pt idx="3">
                  <c:v>-2.2935599740907218E-2</c:v>
                </c:pt>
              </c:numCache>
            </c:numRef>
          </c:val>
        </c:ser>
        <c:dLbls>
          <c:showLegendKey val="0"/>
          <c:showVal val="0"/>
          <c:showCatName val="0"/>
          <c:showSerName val="0"/>
          <c:showPercent val="0"/>
          <c:showBubbleSize val="0"/>
        </c:dLbls>
        <c:gapWidth val="0"/>
        <c:overlap val="100"/>
        <c:axId val="428787784"/>
        <c:axId val="428785040"/>
      </c:barChart>
      <c:scatterChart>
        <c:scatterStyle val="lineMarker"/>
        <c:varyColors val="0"/>
        <c:ser>
          <c:idx val="1"/>
          <c:order val="2"/>
          <c:tx>
            <c:strRef>
              <c:f>FORMAT_TRUST!$B$39</c:f>
              <c:strCache>
                <c:ptCount val="1"/>
                <c:pt idx="0">
                  <c:v>Female England %</c:v>
                </c:pt>
              </c:strCache>
            </c:strRef>
          </c:tx>
          <c:spPr>
            <a:ln w="28575">
              <a:noFill/>
            </a:ln>
          </c:spPr>
          <c:marker>
            <c:symbol val="diamond"/>
            <c:size val="8"/>
            <c:spPr>
              <a:solidFill>
                <a:srgbClr val="CC6677"/>
              </a:solidFill>
              <a:ln w="3175">
                <a:solidFill>
                  <a:schemeClr val="tx1"/>
                </a:solidFill>
              </a:ln>
            </c:spPr>
          </c:marker>
          <c:xVal>
            <c:numRef>
              <c:f>FORMAT_TRUST!$C$39:$F$39</c:f>
              <c:numCache>
                <c:formatCode>0.0%</c:formatCode>
                <c:ptCount val="4"/>
                <c:pt idx="0">
                  <c:v>0.2098064918764479</c:v>
                </c:pt>
                <c:pt idx="1">
                  <c:v>0.16723672461276784</c:v>
                </c:pt>
                <c:pt idx="2">
                  <c:v>0.10200751966633745</c:v>
                </c:pt>
                <c:pt idx="3">
                  <c:v>4.8364423814969956E-2</c:v>
                </c:pt>
              </c:numCache>
            </c:numRef>
          </c:xVal>
          <c:yVal>
            <c:numRef>
              <c:f>FORMAT_TRUST!$C$29:$F$29</c:f>
              <c:numCache>
                <c:formatCode>General</c:formatCode>
                <c:ptCount val="4"/>
                <c:pt idx="0">
                  <c:v>76.5</c:v>
                </c:pt>
                <c:pt idx="1">
                  <c:v>80.5</c:v>
                </c:pt>
                <c:pt idx="2">
                  <c:v>84.5</c:v>
                </c:pt>
                <c:pt idx="3">
                  <c:v>88</c:v>
                </c:pt>
              </c:numCache>
            </c:numRef>
          </c:yVal>
          <c:smooth val="0"/>
        </c:ser>
        <c:ser>
          <c:idx val="3"/>
          <c:order val="3"/>
          <c:tx>
            <c:strRef>
              <c:f>FORMAT_TRUST!$B$40</c:f>
              <c:strCache>
                <c:ptCount val="1"/>
                <c:pt idx="0">
                  <c:v>Male England %</c:v>
                </c:pt>
              </c:strCache>
            </c:strRef>
          </c:tx>
          <c:spPr>
            <a:ln w="28575">
              <a:noFill/>
            </a:ln>
          </c:spPr>
          <c:marker>
            <c:symbol val="diamond"/>
            <c:size val="9"/>
            <c:spPr>
              <a:solidFill>
                <a:srgbClr val="CC6677"/>
              </a:solidFill>
              <a:ln>
                <a:solidFill>
                  <a:schemeClr val="tx1"/>
                </a:solidFill>
              </a:ln>
            </c:spPr>
          </c:marker>
          <c:xVal>
            <c:numRef>
              <c:f>FORMAT_TRUST!$C$40:$F$40</c:f>
              <c:numCache>
                <c:formatCode>0.0%</c:formatCode>
                <c:ptCount val="4"/>
                <c:pt idx="0">
                  <c:v>-0.20944339424198058</c:v>
                </c:pt>
                <c:pt idx="1">
                  <c:v>-0.15346973118376933</c:v>
                </c:pt>
                <c:pt idx="2">
                  <c:v>-8.0868383550346798E-2</c:v>
                </c:pt>
                <c:pt idx="3">
                  <c:v>-2.8803331053380159E-2</c:v>
                </c:pt>
              </c:numCache>
            </c:numRef>
          </c:xVal>
          <c:yVal>
            <c:numRef>
              <c:f>FORMAT_TRUST!$C$29:$F$29</c:f>
              <c:numCache>
                <c:formatCode>General</c:formatCode>
                <c:ptCount val="4"/>
                <c:pt idx="0">
                  <c:v>76.5</c:v>
                </c:pt>
                <c:pt idx="1">
                  <c:v>80.5</c:v>
                </c:pt>
                <c:pt idx="2">
                  <c:v>84.5</c:v>
                </c:pt>
                <c:pt idx="3">
                  <c:v>88</c:v>
                </c:pt>
              </c:numCache>
            </c:numRef>
          </c:yVal>
          <c:smooth val="0"/>
        </c:ser>
        <c:dLbls>
          <c:showLegendKey val="0"/>
          <c:showVal val="0"/>
          <c:showCatName val="0"/>
          <c:showSerName val="0"/>
          <c:showPercent val="0"/>
          <c:showBubbleSize val="0"/>
        </c:dLbls>
        <c:axId val="428783472"/>
        <c:axId val="428788176"/>
      </c:scatterChart>
      <c:catAx>
        <c:axId val="428787784"/>
        <c:scaling>
          <c:orientation val="minMax"/>
        </c:scaling>
        <c:delete val="0"/>
        <c:axPos val="l"/>
        <c:title>
          <c:tx>
            <c:rich>
              <a:bodyPr rot="-5400000" vert="horz"/>
              <a:lstStyle/>
              <a:p>
                <a:pPr>
                  <a:defRPr/>
                </a:pPr>
                <a:r>
                  <a:rPr lang="en-US"/>
                  <a:t>Age (years)</a:t>
                </a:r>
              </a:p>
              <a:p>
                <a:pPr>
                  <a:defRPr/>
                </a:pPr>
                <a:endParaRPr lang="en-US"/>
              </a:p>
            </c:rich>
          </c:tx>
          <c:overlay val="0"/>
        </c:title>
        <c:numFmt formatCode="#,##0_);\(#,##0\)" sourceLinked="0"/>
        <c:majorTickMark val="none"/>
        <c:minorTickMark val="none"/>
        <c:tickLblPos val="low"/>
        <c:spPr>
          <a:ln>
            <a:solidFill>
              <a:schemeClr val="tx1"/>
            </a:solidFill>
          </a:ln>
        </c:spPr>
        <c:crossAx val="428785040"/>
        <c:crosses val="autoZero"/>
        <c:auto val="1"/>
        <c:lblAlgn val="ctr"/>
        <c:lblOffset val="100"/>
        <c:noMultiLvlLbl val="0"/>
      </c:catAx>
      <c:valAx>
        <c:axId val="428785040"/>
        <c:scaling>
          <c:orientation val="minMax"/>
          <c:max val="0.4"/>
          <c:min val="-0.4"/>
        </c:scaling>
        <c:delete val="0"/>
        <c:axPos val="b"/>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rPr>
                  <a:t>Percentage of those aged 75 years and over attending o</a:t>
                </a:r>
                <a:r>
                  <a:rPr lang="en-GB" sz="1000" b="1" i="0" baseline="0">
                    <a:effectLst/>
                  </a:rPr>
                  <a:t>utpatients</a:t>
                </a:r>
                <a:endParaRPr lang="en-GB"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en-US" sz="1000" b="1"/>
              </a:p>
            </c:rich>
          </c:tx>
          <c:overlay val="0"/>
        </c:title>
        <c:numFmt formatCode="0%;0%" sourceLinked="0"/>
        <c:majorTickMark val="out"/>
        <c:minorTickMark val="none"/>
        <c:tickLblPos val="nextTo"/>
        <c:spPr>
          <a:ln>
            <a:solidFill>
              <a:schemeClr val="tx1"/>
            </a:solidFill>
          </a:ln>
        </c:spPr>
        <c:crossAx val="428787784"/>
        <c:crosses val="autoZero"/>
        <c:crossBetween val="between"/>
      </c:valAx>
      <c:valAx>
        <c:axId val="428788176"/>
        <c:scaling>
          <c:orientation val="minMax"/>
          <c:max val="90"/>
          <c:min val="75"/>
        </c:scaling>
        <c:delete val="1"/>
        <c:axPos val="r"/>
        <c:numFmt formatCode="General" sourceLinked="1"/>
        <c:majorTickMark val="out"/>
        <c:minorTickMark val="none"/>
        <c:tickLblPos val="nextTo"/>
        <c:crossAx val="428783472"/>
        <c:crosses val="max"/>
        <c:crossBetween val="midCat"/>
      </c:valAx>
      <c:valAx>
        <c:axId val="428783472"/>
        <c:scaling>
          <c:orientation val="minMax"/>
        </c:scaling>
        <c:delete val="1"/>
        <c:axPos val="b"/>
        <c:numFmt formatCode="0.0%" sourceLinked="1"/>
        <c:majorTickMark val="out"/>
        <c:minorTickMark val="none"/>
        <c:tickLblPos val="nextTo"/>
        <c:crossAx val="428788176"/>
        <c:crosses val="autoZero"/>
        <c:crossBetween val="midCat"/>
      </c:valAx>
      <c:spPr>
        <a:noFill/>
        <a:ln>
          <a:solidFill>
            <a:sysClr val="windowText" lastClr="000000"/>
          </a:solidFill>
        </a:ln>
      </c:spPr>
    </c:plotArea>
    <c:plotVisOnly val="1"/>
    <c:dispBlanksAs val="gap"/>
    <c:showDLblsOverMax val="0"/>
  </c:chart>
  <c:spPr>
    <a:ln w="12700">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nuffieldtrust.org.uk"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3.emf"/></Relationships>
</file>

<file path=xl/drawings/_rels/drawing2.xml.rels><?xml version="1.0" encoding="UTF-8" standalone="yes"?>
<Relationships xmlns="http://schemas.openxmlformats.org/package/2006/relationships"><Relationship Id="rId8" Type="http://schemas.openxmlformats.org/officeDocument/2006/relationships/image" Target="../media/image13.emf"/><Relationship Id="rId13" Type="http://schemas.openxmlformats.org/officeDocument/2006/relationships/chart" Target="../charts/chart5.xml"/><Relationship Id="rId3" Type="http://schemas.openxmlformats.org/officeDocument/2006/relationships/image" Target="../media/image8.emf"/><Relationship Id="rId7" Type="http://schemas.openxmlformats.org/officeDocument/2006/relationships/image" Target="../media/image12.emf"/><Relationship Id="rId12" Type="http://schemas.openxmlformats.org/officeDocument/2006/relationships/chart" Target="../charts/chart4.xml"/><Relationship Id="rId2" Type="http://schemas.openxmlformats.org/officeDocument/2006/relationships/image" Target="../media/image7.emf"/><Relationship Id="rId1" Type="http://schemas.openxmlformats.org/officeDocument/2006/relationships/chart" Target="../charts/chart1.xml"/><Relationship Id="rId6" Type="http://schemas.openxmlformats.org/officeDocument/2006/relationships/image" Target="../media/image11.emf"/><Relationship Id="rId11" Type="http://schemas.openxmlformats.org/officeDocument/2006/relationships/chart" Target="../charts/chart3.xml"/><Relationship Id="rId5" Type="http://schemas.openxmlformats.org/officeDocument/2006/relationships/image" Target="../media/image10.emf"/><Relationship Id="rId10" Type="http://schemas.openxmlformats.org/officeDocument/2006/relationships/chart" Target="../charts/chart2.xml"/><Relationship Id="rId4" Type="http://schemas.openxmlformats.org/officeDocument/2006/relationships/image" Target="../media/image9.emf"/><Relationship Id="rId9" Type="http://schemas.openxmlformats.org/officeDocument/2006/relationships/image" Target="../media/image14.emf"/><Relationship Id="rId1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3" Type="http://schemas.openxmlformats.org/officeDocument/2006/relationships/image" Target="../media/image32.emf"/><Relationship Id="rId18" Type="http://schemas.openxmlformats.org/officeDocument/2006/relationships/image" Target="../media/image37.emf"/><Relationship Id="rId26" Type="http://schemas.openxmlformats.org/officeDocument/2006/relationships/image" Target="../media/image44.emf"/><Relationship Id="rId39" Type="http://schemas.openxmlformats.org/officeDocument/2006/relationships/chart" Target="../charts/chart15.xml"/><Relationship Id="rId21" Type="http://schemas.openxmlformats.org/officeDocument/2006/relationships/chart" Target="../charts/chart11.xml"/><Relationship Id="rId34" Type="http://schemas.openxmlformats.org/officeDocument/2006/relationships/image" Target="../media/image51.emf"/><Relationship Id="rId42" Type="http://schemas.openxmlformats.org/officeDocument/2006/relationships/chart" Target="../charts/chart18.xml"/><Relationship Id="rId47" Type="http://schemas.openxmlformats.org/officeDocument/2006/relationships/chart" Target="../charts/chart23.xml"/><Relationship Id="rId50" Type="http://schemas.openxmlformats.org/officeDocument/2006/relationships/image" Target="../media/image12.emf"/><Relationship Id="rId55" Type="http://schemas.openxmlformats.org/officeDocument/2006/relationships/image" Target="../media/image54.emf"/><Relationship Id="rId63" Type="http://schemas.openxmlformats.org/officeDocument/2006/relationships/chart" Target="../charts/chart27.xml"/><Relationship Id="rId68" Type="http://schemas.openxmlformats.org/officeDocument/2006/relationships/image" Target="../media/image66.emf"/><Relationship Id="rId7" Type="http://schemas.openxmlformats.org/officeDocument/2006/relationships/image" Target="../media/image28.emf"/><Relationship Id="rId71" Type="http://schemas.openxmlformats.org/officeDocument/2006/relationships/image" Target="../media/image69.emf"/><Relationship Id="rId2" Type="http://schemas.openxmlformats.org/officeDocument/2006/relationships/image" Target="../media/image23.emf"/><Relationship Id="rId16" Type="http://schemas.openxmlformats.org/officeDocument/2006/relationships/image" Target="../media/image35.emf"/><Relationship Id="rId29" Type="http://schemas.openxmlformats.org/officeDocument/2006/relationships/image" Target="../media/image46.emf"/><Relationship Id="rId11" Type="http://schemas.openxmlformats.org/officeDocument/2006/relationships/chart" Target="../charts/chart9.xml"/><Relationship Id="rId24" Type="http://schemas.openxmlformats.org/officeDocument/2006/relationships/image" Target="../media/image42.emf"/><Relationship Id="rId32" Type="http://schemas.openxmlformats.org/officeDocument/2006/relationships/image" Target="../media/image49.emf"/><Relationship Id="rId37" Type="http://schemas.openxmlformats.org/officeDocument/2006/relationships/chart" Target="../charts/chart13.xml"/><Relationship Id="rId40" Type="http://schemas.openxmlformats.org/officeDocument/2006/relationships/chart" Target="../charts/chart16.xml"/><Relationship Id="rId45" Type="http://schemas.openxmlformats.org/officeDocument/2006/relationships/chart" Target="../charts/chart21.xml"/><Relationship Id="rId53" Type="http://schemas.openxmlformats.org/officeDocument/2006/relationships/chart" Target="../charts/chart25.xml"/><Relationship Id="rId58" Type="http://schemas.openxmlformats.org/officeDocument/2006/relationships/image" Target="../media/image57.emf"/><Relationship Id="rId66" Type="http://schemas.openxmlformats.org/officeDocument/2006/relationships/image" Target="../media/image64.emf"/><Relationship Id="rId74" Type="http://schemas.openxmlformats.org/officeDocument/2006/relationships/chart" Target="../charts/chart30.xml"/><Relationship Id="rId5" Type="http://schemas.openxmlformats.org/officeDocument/2006/relationships/image" Target="../media/image26.emf"/><Relationship Id="rId15" Type="http://schemas.openxmlformats.org/officeDocument/2006/relationships/image" Target="../media/image34.emf"/><Relationship Id="rId23" Type="http://schemas.openxmlformats.org/officeDocument/2006/relationships/image" Target="../media/image41.emf"/><Relationship Id="rId28" Type="http://schemas.openxmlformats.org/officeDocument/2006/relationships/chart" Target="../charts/chart12.xml"/><Relationship Id="rId36" Type="http://schemas.openxmlformats.org/officeDocument/2006/relationships/image" Target="../media/image53.emf"/><Relationship Id="rId49" Type="http://schemas.openxmlformats.org/officeDocument/2006/relationships/image" Target="../media/image11.emf"/><Relationship Id="rId57" Type="http://schemas.openxmlformats.org/officeDocument/2006/relationships/image" Target="../media/image56.emf"/><Relationship Id="rId61" Type="http://schemas.openxmlformats.org/officeDocument/2006/relationships/image" Target="../media/image60.emf"/><Relationship Id="rId10" Type="http://schemas.openxmlformats.org/officeDocument/2006/relationships/chart" Target="../charts/chart8.xml"/><Relationship Id="rId19" Type="http://schemas.openxmlformats.org/officeDocument/2006/relationships/image" Target="../media/image38.emf"/><Relationship Id="rId31" Type="http://schemas.openxmlformats.org/officeDocument/2006/relationships/image" Target="../media/image48.emf"/><Relationship Id="rId44" Type="http://schemas.openxmlformats.org/officeDocument/2006/relationships/chart" Target="../charts/chart20.xml"/><Relationship Id="rId52" Type="http://schemas.openxmlformats.org/officeDocument/2006/relationships/image" Target="../media/image14.emf"/><Relationship Id="rId60" Type="http://schemas.openxmlformats.org/officeDocument/2006/relationships/image" Target="../media/image59.emf"/><Relationship Id="rId65" Type="http://schemas.openxmlformats.org/officeDocument/2006/relationships/chart" Target="../charts/chart28.xml"/><Relationship Id="rId73" Type="http://schemas.openxmlformats.org/officeDocument/2006/relationships/chart" Target="../charts/chart29.xml"/><Relationship Id="rId4" Type="http://schemas.openxmlformats.org/officeDocument/2006/relationships/image" Target="../media/image25.emf"/><Relationship Id="rId9" Type="http://schemas.openxmlformats.org/officeDocument/2006/relationships/image" Target="../media/image30.emf"/><Relationship Id="rId14" Type="http://schemas.openxmlformats.org/officeDocument/2006/relationships/image" Target="../media/image33.emf"/><Relationship Id="rId22" Type="http://schemas.openxmlformats.org/officeDocument/2006/relationships/image" Target="../media/image40.emf"/><Relationship Id="rId27" Type="http://schemas.openxmlformats.org/officeDocument/2006/relationships/image" Target="../media/image45.emf"/><Relationship Id="rId30" Type="http://schemas.openxmlformats.org/officeDocument/2006/relationships/image" Target="../media/image47.emf"/><Relationship Id="rId35" Type="http://schemas.openxmlformats.org/officeDocument/2006/relationships/image" Target="../media/image52.emf"/><Relationship Id="rId43" Type="http://schemas.openxmlformats.org/officeDocument/2006/relationships/chart" Target="../charts/chart19.xml"/><Relationship Id="rId48" Type="http://schemas.openxmlformats.org/officeDocument/2006/relationships/chart" Target="../charts/chart24.xml"/><Relationship Id="rId56" Type="http://schemas.openxmlformats.org/officeDocument/2006/relationships/image" Target="../media/image55.emf"/><Relationship Id="rId64" Type="http://schemas.openxmlformats.org/officeDocument/2006/relationships/image" Target="../media/image62.emf"/><Relationship Id="rId69" Type="http://schemas.openxmlformats.org/officeDocument/2006/relationships/image" Target="../media/image67.emf"/><Relationship Id="rId8" Type="http://schemas.openxmlformats.org/officeDocument/2006/relationships/image" Target="../media/image29.emf"/><Relationship Id="rId51" Type="http://schemas.openxmlformats.org/officeDocument/2006/relationships/image" Target="../media/image13.emf"/><Relationship Id="rId72" Type="http://schemas.openxmlformats.org/officeDocument/2006/relationships/image" Target="../media/image70.emf"/><Relationship Id="rId3" Type="http://schemas.openxmlformats.org/officeDocument/2006/relationships/image" Target="../media/image24.emf"/><Relationship Id="rId12" Type="http://schemas.openxmlformats.org/officeDocument/2006/relationships/image" Target="../media/image31.emf"/><Relationship Id="rId17" Type="http://schemas.openxmlformats.org/officeDocument/2006/relationships/image" Target="../media/image36.emf"/><Relationship Id="rId25" Type="http://schemas.openxmlformats.org/officeDocument/2006/relationships/image" Target="../media/image43.emf"/><Relationship Id="rId33" Type="http://schemas.openxmlformats.org/officeDocument/2006/relationships/image" Target="../media/image50.emf"/><Relationship Id="rId38" Type="http://schemas.openxmlformats.org/officeDocument/2006/relationships/chart" Target="../charts/chart14.xml"/><Relationship Id="rId46" Type="http://schemas.openxmlformats.org/officeDocument/2006/relationships/chart" Target="../charts/chart22.xml"/><Relationship Id="rId59" Type="http://schemas.openxmlformats.org/officeDocument/2006/relationships/image" Target="../media/image58.emf"/><Relationship Id="rId67" Type="http://schemas.openxmlformats.org/officeDocument/2006/relationships/image" Target="../media/image65.emf"/><Relationship Id="rId20" Type="http://schemas.openxmlformats.org/officeDocument/2006/relationships/chart" Target="../charts/chart10.xml"/><Relationship Id="rId41" Type="http://schemas.openxmlformats.org/officeDocument/2006/relationships/chart" Target="../charts/chart17.xml"/><Relationship Id="rId54" Type="http://schemas.openxmlformats.org/officeDocument/2006/relationships/chart" Target="../charts/chart26.xml"/><Relationship Id="rId62" Type="http://schemas.openxmlformats.org/officeDocument/2006/relationships/image" Target="../media/image61.emf"/><Relationship Id="rId70" Type="http://schemas.openxmlformats.org/officeDocument/2006/relationships/image" Target="../media/image68.emf"/><Relationship Id="rId75" Type="http://schemas.openxmlformats.org/officeDocument/2006/relationships/chart" Target="../charts/chart31.xml"/><Relationship Id="rId1" Type="http://schemas.openxmlformats.org/officeDocument/2006/relationships/chart" Target="../charts/chart7.xml"/><Relationship Id="rId6" Type="http://schemas.openxmlformats.org/officeDocument/2006/relationships/image" Target="../media/image27.emf"/></Relationships>
</file>

<file path=xl/drawings/_rels/drawing9.xml.rels><?xml version="1.0" encoding="UTF-8" standalone="yes"?>
<Relationships xmlns="http://schemas.openxmlformats.org/package/2006/relationships"><Relationship Id="rId1" Type="http://schemas.openxmlformats.org/officeDocument/2006/relationships/image" Target="../media/image3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_rels/vmlDrawing2.vml.rels><?xml version="1.0" encoding="UTF-8" standalone="yes"?>
<Relationships xmlns="http://schemas.openxmlformats.org/package/2006/relationships"><Relationship Id="rId13" Type="http://schemas.openxmlformats.org/officeDocument/2006/relationships/image" Target="../media/image83.emf"/><Relationship Id="rId18" Type="http://schemas.openxmlformats.org/officeDocument/2006/relationships/image" Target="../media/image88.emf"/><Relationship Id="rId26" Type="http://schemas.openxmlformats.org/officeDocument/2006/relationships/image" Target="../media/image96.emf"/><Relationship Id="rId39" Type="http://schemas.openxmlformats.org/officeDocument/2006/relationships/image" Target="../media/image105.emf"/><Relationship Id="rId3" Type="http://schemas.openxmlformats.org/officeDocument/2006/relationships/image" Target="../media/image73.emf"/><Relationship Id="rId21" Type="http://schemas.openxmlformats.org/officeDocument/2006/relationships/image" Target="../media/image91.emf"/><Relationship Id="rId34" Type="http://schemas.openxmlformats.org/officeDocument/2006/relationships/image" Target="../media/image22.emf"/><Relationship Id="rId42" Type="http://schemas.openxmlformats.org/officeDocument/2006/relationships/image" Target="../media/image108.emf"/><Relationship Id="rId47" Type="http://schemas.openxmlformats.org/officeDocument/2006/relationships/image" Target="../media/image113.emf"/><Relationship Id="rId50" Type="http://schemas.openxmlformats.org/officeDocument/2006/relationships/image" Target="../media/image116.emf"/><Relationship Id="rId7" Type="http://schemas.openxmlformats.org/officeDocument/2006/relationships/image" Target="../media/image77.emf"/><Relationship Id="rId12" Type="http://schemas.openxmlformats.org/officeDocument/2006/relationships/image" Target="../media/image82.emf"/><Relationship Id="rId17" Type="http://schemas.openxmlformats.org/officeDocument/2006/relationships/image" Target="../media/image87.emf"/><Relationship Id="rId25" Type="http://schemas.openxmlformats.org/officeDocument/2006/relationships/image" Target="../media/image95.emf"/><Relationship Id="rId33" Type="http://schemas.openxmlformats.org/officeDocument/2006/relationships/image" Target="../media/image21.emf"/><Relationship Id="rId38" Type="http://schemas.openxmlformats.org/officeDocument/2006/relationships/image" Target="../media/image104.emf"/><Relationship Id="rId46" Type="http://schemas.openxmlformats.org/officeDocument/2006/relationships/image" Target="../media/image112.emf"/><Relationship Id="rId2" Type="http://schemas.openxmlformats.org/officeDocument/2006/relationships/image" Target="../media/image72.emf"/><Relationship Id="rId16" Type="http://schemas.openxmlformats.org/officeDocument/2006/relationships/image" Target="../media/image86.emf"/><Relationship Id="rId20" Type="http://schemas.openxmlformats.org/officeDocument/2006/relationships/image" Target="../media/image90.emf"/><Relationship Id="rId29" Type="http://schemas.openxmlformats.org/officeDocument/2006/relationships/image" Target="../media/image99.emf"/><Relationship Id="rId41" Type="http://schemas.openxmlformats.org/officeDocument/2006/relationships/image" Target="../media/image107.emf"/><Relationship Id="rId1" Type="http://schemas.openxmlformats.org/officeDocument/2006/relationships/image" Target="../media/image71.emf"/><Relationship Id="rId6" Type="http://schemas.openxmlformats.org/officeDocument/2006/relationships/image" Target="../media/image76.emf"/><Relationship Id="rId11" Type="http://schemas.openxmlformats.org/officeDocument/2006/relationships/image" Target="../media/image81.emf"/><Relationship Id="rId24" Type="http://schemas.openxmlformats.org/officeDocument/2006/relationships/image" Target="../media/image94.emf"/><Relationship Id="rId32" Type="http://schemas.openxmlformats.org/officeDocument/2006/relationships/image" Target="../media/image20.emf"/><Relationship Id="rId37" Type="http://schemas.openxmlformats.org/officeDocument/2006/relationships/image" Target="../media/image103.emf"/><Relationship Id="rId40" Type="http://schemas.openxmlformats.org/officeDocument/2006/relationships/image" Target="../media/image106.emf"/><Relationship Id="rId45" Type="http://schemas.openxmlformats.org/officeDocument/2006/relationships/image" Target="../media/image111.emf"/><Relationship Id="rId5" Type="http://schemas.openxmlformats.org/officeDocument/2006/relationships/image" Target="../media/image75.emf"/><Relationship Id="rId15" Type="http://schemas.openxmlformats.org/officeDocument/2006/relationships/image" Target="../media/image85.emf"/><Relationship Id="rId23" Type="http://schemas.openxmlformats.org/officeDocument/2006/relationships/image" Target="../media/image93.emf"/><Relationship Id="rId28" Type="http://schemas.openxmlformats.org/officeDocument/2006/relationships/image" Target="../media/image98.emf"/><Relationship Id="rId36" Type="http://schemas.openxmlformats.org/officeDocument/2006/relationships/image" Target="../media/image102.emf"/><Relationship Id="rId49" Type="http://schemas.openxmlformats.org/officeDocument/2006/relationships/image" Target="../media/image115.emf"/><Relationship Id="rId10" Type="http://schemas.openxmlformats.org/officeDocument/2006/relationships/image" Target="../media/image80.emf"/><Relationship Id="rId19" Type="http://schemas.openxmlformats.org/officeDocument/2006/relationships/image" Target="../media/image89.emf"/><Relationship Id="rId31" Type="http://schemas.openxmlformats.org/officeDocument/2006/relationships/image" Target="../media/image19.emf"/><Relationship Id="rId44" Type="http://schemas.openxmlformats.org/officeDocument/2006/relationships/image" Target="../media/image110.emf"/><Relationship Id="rId52" Type="http://schemas.openxmlformats.org/officeDocument/2006/relationships/image" Target="../media/image118.emf"/><Relationship Id="rId4" Type="http://schemas.openxmlformats.org/officeDocument/2006/relationships/image" Target="../media/image74.emf"/><Relationship Id="rId9" Type="http://schemas.openxmlformats.org/officeDocument/2006/relationships/image" Target="../media/image79.emf"/><Relationship Id="rId14" Type="http://schemas.openxmlformats.org/officeDocument/2006/relationships/image" Target="../media/image84.emf"/><Relationship Id="rId22" Type="http://schemas.openxmlformats.org/officeDocument/2006/relationships/image" Target="../media/image92.emf"/><Relationship Id="rId27" Type="http://schemas.openxmlformats.org/officeDocument/2006/relationships/image" Target="../media/image97.emf"/><Relationship Id="rId30" Type="http://schemas.openxmlformats.org/officeDocument/2006/relationships/image" Target="../media/image100.emf"/><Relationship Id="rId35" Type="http://schemas.openxmlformats.org/officeDocument/2006/relationships/image" Target="../media/image101.emf"/><Relationship Id="rId43" Type="http://schemas.openxmlformats.org/officeDocument/2006/relationships/image" Target="../media/image109.emf"/><Relationship Id="rId48" Type="http://schemas.openxmlformats.org/officeDocument/2006/relationships/image" Target="../media/image114.emf"/><Relationship Id="rId8" Type="http://schemas.openxmlformats.org/officeDocument/2006/relationships/image" Target="../media/image78.emf"/><Relationship Id="rId51" Type="http://schemas.openxmlformats.org/officeDocument/2006/relationships/image" Target="../media/image117.emf"/></Relationships>
</file>

<file path=xl/drawings/drawing1.xml><?xml version="1.0" encoding="utf-8"?>
<xdr:wsDr xmlns:xdr="http://schemas.openxmlformats.org/drawingml/2006/spreadsheetDrawing" xmlns:a="http://schemas.openxmlformats.org/drawingml/2006/main">
  <xdr:twoCellAnchor editAs="oneCell">
    <xdr:from>
      <xdr:col>11</xdr:col>
      <xdr:colOff>15320</xdr:colOff>
      <xdr:row>43</xdr:row>
      <xdr:rowOff>142876</xdr:rowOff>
    </xdr:from>
    <xdr:to>
      <xdr:col>16</xdr:col>
      <xdr:colOff>29313</xdr:colOff>
      <xdr:row>46</xdr:row>
      <xdr:rowOff>152400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68620" y="9686926"/>
          <a:ext cx="2966743" cy="581024"/>
        </a:xfrm>
        <a:prstGeom prst="rect">
          <a:avLst/>
        </a:prstGeom>
      </xdr:spPr>
    </xdr:pic>
    <xdr:clientData/>
  </xdr:twoCellAnchor>
  <xdr:twoCellAnchor editAs="oneCell">
    <xdr:from>
      <xdr:col>0</xdr:col>
      <xdr:colOff>552451</xdr:colOff>
      <xdr:row>44</xdr:row>
      <xdr:rowOff>51461</xdr:rowOff>
    </xdr:from>
    <xdr:to>
      <xdr:col>2</xdr:col>
      <xdr:colOff>190500</xdr:colOff>
      <xdr:row>46</xdr:row>
      <xdr:rowOff>117860</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2451" y="9786011"/>
          <a:ext cx="1676399" cy="447399"/>
        </a:xfrm>
        <a:prstGeom prst="rect">
          <a:avLst/>
        </a:prstGeom>
      </xdr:spPr>
    </xdr:pic>
    <xdr:clientData/>
  </xdr:twoCellAnchor>
  <xdr:twoCellAnchor editAs="oneCell">
    <xdr:from>
      <xdr:col>5</xdr:col>
      <xdr:colOff>290513</xdr:colOff>
      <xdr:row>44</xdr:row>
      <xdr:rowOff>142849</xdr:rowOff>
    </xdr:from>
    <xdr:to>
      <xdr:col>8</xdr:col>
      <xdr:colOff>61912</xdr:colOff>
      <xdr:row>46</xdr:row>
      <xdr:rowOff>98810</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00513" y="9877399"/>
          <a:ext cx="1543049" cy="336961"/>
        </a:xfrm>
        <a:prstGeom prst="rect">
          <a:avLst/>
        </a:prstGeom>
      </xdr:spPr>
    </xdr:pic>
    <xdr:clientData/>
  </xdr:twoCellAnchor>
  <xdr:twoCellAnchor editAs="oneCell">
    <xdr:from>
      <xdr:col>2</xdr:col>
      <xdr:colOff>426244</xdr:colOff>
      <xdr:row>44</xdr:row>
      <xdr:rowOff>90986</xdr:rowOff>
    </xdr:from>
    <xdr:to>
      <xdr:col>5</xdr:col>
      <xdr:colOff>73819</xdr:colOff>
      <xdr:row>46</xdr:row>
      <xdr:rowOff>175010</xdr:rowOff>
    </xdr:to>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64594" y="9825536"/>
          <a:ext cx="1419225" cy="465024"/>
        </a:xfrm>
        <a:prstGeom prst="rect">
          <a:avLst/>
        </a:prstGeom>
      </xdr:spPr>
    </xdr:pic>
    <xdr:clientData/>
  </xdr:twoCellAnchor>
  <xdr:twoCellAnchor editAs="oneCell">
    <xdr:from>
      <xdr:col>0</xdr:col>
      <xdr:colOff>0</xdr:colOff>
      <xdr:row>0</xdr:row>
      <xdr:rowOff>0</xdr:rowOff>
    </xdr:from>
    <xdr:to>
      <xdr:col>15</xdr:col>
      <xdr:colOff>271462</xdr:colOff>
      <xdr:row>17</xdr:row>
      <xdr:rowOff>80019</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0058400" cy="3116113"/>
        </a:xfrm>
        <a:prstGeom prst="rect">
          <a:avLst/>
        </a:prstGeom>
      </xdr:spPr>
    </xdr:pic>
    <xdr:clientData/>
  </xdr:twoCellAnchor>
  <xdr:twoCellAnchor editAs="oneCell">
    <xdr:from>
      <xdr:col>1</xdr:col>
      <xdr:colOff>976312</xdr:colOff>
      <xdr:row>17</xdr:row>
      <xdr:rowOff>119064</xdr:rowOff>
    </xdr:from>
    <xdr:to>
      <xdr:col>15</xdr:col>
      <xdr:colOff>235284</xdr:colOff>
      <xdr:row>28</xdr:row>
      <xdr:rowOff>170789</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71625" y="3155158"/>
          <a:ext cx="8450597" cy="201625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0.03863</cdr:x>
      <cdr:y>0.89552</cdr:y>
    </cdr:from>
    <cdr:to>
      <cdr:x>0.28949</cdr:x>
      <cdr:y>0.96375</cdr:y>
    </cdr:to>
    <cdr:sp macro="" textlink="">
      <cdr:nvSpPr>
        <cdr:cNvPr id="4" name="TextBox 1"/>
        <cdr:cNvSpPr txBox="1"/>
      </cdr:nvSpPr>
      <cdr:spPr>
        <a:xfrm xmlns:a="http://schemas.openxmlformats.org/drawingml/2006/main">
          <a:off x="213360" y="2722730"/>
          <a:ext cx="1385570" cy="207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0.87231</cdr:y>
    </cdr:from>
    <cdr:to>
      <cdr:x>0.51347</cdr:x>
      <cdr:y>0.95813</cdr:y>
    </cdr:to>
    <cdr:sp macro="" textlink="">
      <cdr:nvSpPr>
        <cdr:cNvPr id="3" name="TextBox 2"/>
        <cdr:cNvSpPr txBox="1"/>
      </cdr:nvSpPr>
      <cdr:spPr>
        <a:xfrm xmlns:a="http://schemas.openxmlformats.org/drawingml/2006/main">
          <a:off x="0" y="2667853"/>
          <a:ext cx="3276620" cy="262470"/>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1000">
              <a:effectLst/>
              <a:latin typeface="+mn-lt"/>
              <a:ea typeface="+mn-ea"/>
              <a:cs typeface="+mn-cs"/>
            </a:rPr>
            <a:t>Numbers in boxes represent absolute numbers</a:t>
          </a:r>
          <a:endParaRPr lang="en-GB" sz="1000">
            <a:effectLst/>
          </a:endParaRPr>
        </a:p>
        <a:p xmlns:a="http://schemas.openxmlformats.org/drawingml/2006/main">
          <a:pPr algn="l"/>
          <a:endParaRPr lang="en-GB" sz="1000"/>
        </a:p>
      </cdr:txBody>
    </cdr:sp>
  </cdr:relSizeAnchor>
</c:userShapes>
</file>

<file path=xl/drawings/drawing12.xml><?xml version="1.0" encoding="utf-8"?>
<c:userShapes xmlns:c="http://schemas.openxmlformats.org/drawingml/2006/chart">
  <cdr:relSizeAnchor xmlns:cdr="http://schemas.openxmlformats.org/drawingml/2006/chartDrawing">
    <cdr:from>
      <cdr:x>0.02791</cdr:x>
      <cdr:y>0.83903</cdr:y>
    </cdr:from>
    <cdr:to>
      <cdr:x>0.27877</cdr:x>
      <cdr:y>0.90726</cdr:y>
    </cdr:to>
    <cdr:sp macro="" textlink="">
      <cdr:nvSpPr>
        <cdr:cNvPr id="4" name="TextBox 1"/>
        <cdr:cNvSpPr txBox="1"/>
      </cdr:nvSpPr>
      <cdr:spPr>
        <a:xfrm xmlns:a="http://schemas.openxmlformats.org/drawingml/2006/main">
          <a:off x="154226" y="2599267"/>
          <a:ext cx="1386407" cy="211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userShapes>
</file>

<file path=xl/drawings/drawing13.xml><?xml version="1.0" encoding="utf-8"?>
<c:userShapes xmlns:c="http://schemas.openxmlformats.org/drawingml/2006/chart">
  <cdr:relSizeAnchor xmlns:cdr="http://schemas.openxmlformats.org/drawingml/2006/chartDrawing">
    <cdr:from>
      <cdr:x>0.0371</cdr:x>
      <cdr:y>0.0073</cdr:y>
    </cdr:from>
    <cdr:to>
      <cdr:x>0.28796</cdr:x>
      <cdr:y>0.07553</cdr:y>
    </cdr:to>
    <cdr:sp macro="" textlink="">
      <cdr:nvSpPr>
        <cdr:cNvPr id="4" name="TextBox 1"/>
        <cdr:cNvSpPr txBox="1"/>
      </cdr:nvSpPr>
      <cdr:spPr>
        <a:xfrm xmlns:a="http://schemas.openxmlformats.org/drawingml/2006/main">
          <a:off x="205026" y="22612"/>
          <a:ext cx="1386407" cy="211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dr:relSizeAnchor xmlns:cdr="http://schemas.openxmlformats.org/drawingml/2006/chartDrawing">
    <cdr:from>
      <cdr:x>0.87323</cdr:x>
      <cdr:y>0.62859</cdr:y>
    </cdr:from>
    <cdr:to>
      <cdr:x>0.95289</cdr:x>
      <cdr:y>0.68871</cdr:y>
    </cdr:to>
    <mc:AlternateContent xmlns:mc="http://schemas.openxmlformats.org/markup-compatibility/2006" xmlns:a14="http://schemas.microsoft.com/office/drawing/2010/main">
      <mc:Choice Requires="a14">
        <cdr:pic>
          <cdr:nvPicPr>
            <cdr:cNvPr id="6" name="Picture 5"/>
            <cdr:cNvPicPr preferRelativeResize="0">
              <a:picLocks xmlns:a="http://schemas.openxmlformats.org/drawingml/2006/main" noChangeArrowheads="1"/>
              <a:extLst xmlns:a="http://schemas.openxmlformats.org/drawingml/2006/main">
                <a:ext uri="{84589F7E-364E-4C9E-8A38-B11213B215E9}">
                  <a14:cameraTool cellRange="FORMAT_TRUST!$C$91" spid="_x0000_s411011"/>
                </a:ext>
              </a:extLst>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4826000" y="1947333"/>
              <a:ext cx="440267" cy="186267"/>
            </a:xfrm>
            <a:prstGeom xmlns:a="http://schemas.openxmlformats.org/drawingml/2006/main" prst="rect">
              <a:avLst/>
            </a:prstGeom>
            <a:noFill xmlns:a="http://schemas.openxmlformats.org/drawingml/2006/main"/>
            <a:extLst xmlns:a="http://schemas.openxmlformats.org/drawingml/2006/main">
              <a:ext uri="{909E8E84-426E-40DD-AFC4-6F175D3DCCD1}">
                <a14:hiddenFill>
                  <a:solidFill>
                    <a:srgbClr val="FFFFFF"/>
                  </a:solidFill>
                </a14:hiddenFill>
              </a:ext>
            </a:extLst>
          </cdr:spPr>
        </cdr:pic>
      </mc:Choice>
      <mc:Fallback xmlns=""/>
    </mc:AlternateContent>
  </cdr:relSizeAnchor>
  <cdr:relSizeAnchor xmlns:cdr="http://schemas.openxmlformats.org/drawingml/2006/chartDrawing">
    <cdr:from>
      <cdr:x>0.55151</cdr:x>
      <cdr:y>0</cdr:y>
    </cdr:from>
    <cdr:to>
      <cdr:x>0.66641</cdr:x>
      <cdr:y>0.08336</cdr:y>
    </cdr:to>
    <cdr:sp macro="" textlink="">
      <cdr:nvSpPr>
        <cdr:cNvPr id="5" name="TextBox 6"/>
        <cdr:cNvSpPr txBox="1"/>
      </cdr:nvSpPr>
      <cdr:spPr>
        <a:xfrm xmlns:a="http://schemas.openxmlformats.org/drawingml/2006/main">
          <a:off x="3048000" y="0"/>
          <a:ext cx="635000" cy="258234"/>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000" b="1"/>
            <a:t>Female</a:t>
          </a:r>
        </a:p>
      </cdr:txBody>
    </cdr:sp>
  </cdr:relSizeAnchor>
</c:userShapes>
</file>

<file path=xl/drawings/drawing2.xml><?xml version="1.0" encoding="utf-8"?>
<xdr:wsDr xmlns:xdr="http://schemas.openxmlformats.org/drawingml/2006/spreadsheetDrawing" xmlns:a="http://schemas.openxmlformats.org/drawingml/2006/main">
  <xdr:twoCellAnchor>
    <xdr:from>
      <xdr:col>10</xdr:col>
      <xdr:colOff>438150</xdr:colOff>
      <xdr:row>10</xdr:row>
      <xdr:rowOff>85725</xdr:rowOff>
    </xdr:from>
    <xdr:to>
      <xdr:col>16</xdr:col>
      <xdr:colOff>431800</xdr:colOff>
      <xdr:row>28</xdr:row>
      <xdr:rowOff>19051</xdr:rowOff>
    </xdr:to>
    <xdr:sp macro="" textlink="">
      <xdr:nvSpPr>
        <xdr:cNvPr id="10" name="Rounded Rectangle 9"/>
        <xdr:cNvSpPr/>
      </xdr:nvSpPr>
      <xdr:spPr>
        <a:xfrm>
          <a:off x="8220075" y="2286000"/>
          <a:ext cx="6584950" cy="3190876"/>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10</xdr:row>
      <xdr:rowOff>7620</xdr:rowOff>
    </xdr:from>
    <xdr:to>
      <xdr:col>6</xdr:col>
      <xdr:colOff>922020</xdr:colOff>
      <xdr:row>28</xdr:row>
      <xdr:rowOff>0</xdr:rowOff>
    </xdr:to>
    <xdr:sp macro="" textlink="">
      <xdr:nvSpPr>
        <xdr:cNvPr id="8" name="Rounded Rectangle 7"/>
        <xdr:cNvSpPr/>
      </xdr:nvSpPr>
      <xdr:spPr>
        <a:xfrm>
          <a:off x="754380" y="2209800"/>
          <a:ext cx="5775960" cy="328422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10</xdr:row>
      <xdr:rowOff>137160</xdr:rowOff>
    </xdr:from>
    <xdr:to>
      <xdr:col>6</xdr:col>
      <xdr:colOff>800100</xdr:colOff>
      <xdr:row>27</xdr:row>
      <xdr:rowOff>68580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6</xdr:col>
          <xdr:colOff>204049</xdr:colOff>
          <xdr:row>21</xdr:row>
          <xdr:rowOff>59268</xdr:rowOff>
        </xdr:from>
        <xdr:to>
          <xdr:col>6</xdr:col>
          <xdr:colOff>530801</xdr:colOff>
          <xdr:row>22</xdr:row>
          <xdr:rowOff>143935</xdr:rowOff>
        </xdr:to>
        <xdr:pic>
          <xdr:nvPicPr>
            <xdr:cNvPr id="13" name="Picture 12"/>
            <xdr:cNvPicPr preferRelativeResize="0">
              <a:picLocks noChangeArrowheads="1"/>
              <a:extLst>
                <a:ext uri="{84589F7E-364E-4C9E-8A38-B11213B215E9}">
                  <a14:cameraTool cellRange="FORMAT_LA!C6" spid="_x0000_s319318"/>
                </a:ext>
              </a:extLst>
            </xdr:cNvPicPr>
          </xdr:nvPicPr>
          <xdr:blipFill>
            <a:blip xmlns:r="http://schemas.openxmlformats.org/officeDocument/2006/relationships" r:embed="rId2"/>
            <a:srcRect/>
            <a:stretch>
              <a:fillRect/>
            </a:stretch>
          </xdr:blipFill>
          <xdr:spPr bwMode="auto">
            <a:xfrm>
              <a:off x="5817449" y="4326468"/>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4232</xdr:colOff>
      <xdr:row>2</xdr:row>
      <xdr:rowOff>21166</xdr:rowOff>
    </xdr:from>
    <xdr:to>
      <xdr:col>4</xdr:col>
      <xdr:colOff>4232</xdr:colOff>
      <xdr:row>4</xdr:row>
      <xdr:rowOff>21166</xdr:rowOff>
    </xdr:to>
    <xdr:grpSp>
      <xdr:nvGrpSpPr>
        <xdr:cNvPr id="12" name="Group 11"/>
        <xdr:cNvGrpSpPr/>
      </xdr:nvGrpSpPr>
      <xdr:grpSpPr>
        <a:xfrm>
          <a:off x="879121" y="402166"/>
          <a:ext cx="2511778" cy="296333"/>
          <a:chOff x="628650" y="752475"/>
          <a:chExt cx="1714500" cy="200025"/>
        </a:xfrm>
        <a:solidFill>
          <a:srgbClr val="FBFB75"/>
        </a:solidFill>
      </xdr:grpSpPr>
      <xdr:sp macro="" textlink="">
        <xdr:nvSpPr>
          <xdr:cNvPr id="14" name="Rectangle 13"/>
          <xdr:cNvSpPr/>
        </xdr:nvSpPr>
        <xdr:spPr>
          <a:xfrm>
            <a:off x="628650" y="752475"/>
            <a:ext cx="1714500" cy="200025"/>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rPr>
              <a:t>Select Local Authority</a:t>
            </a:r>
          </a:p>
        </xdr:txBody>
      </xdr:sp>
      <xdr:sp macro="" textlink="">
        <xdr:nvSpPr>
          <xdr:cNvPr id="15" name="Down Arrow 14"/>
          <xdr:cNvSpPr/>
        </xdr:nvSpPr>
        <xdr:spPr>
          <a:xfrm>
            <a:off x="800100" y="819150"/>
            <a:ext cx="76200" cy="66675"/>
          </a:xfrm>
          <a:prstGeom prst="down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6" name="Down Arrow 15"/>
          <xdr:cNvSpPr/>
        </xdr:nvSpPr>
        <xdr:spPr>
          <a:xfrm>
            <a:off x="2076450" y="819150"/>
            <a:ext cx="76200" cy="66675"/>
          </a:xfrm>
          <a:prstGeom prst="down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mc:AlternateContent xmlns:mc="http://schemas.openxmlformats.org/markup-compatibility/2006">
    <mc:Choice xmlns:a14="http://schemas.microsoft.com/office/drawing/2010/main" Requires="a14">
      <xdr:twoCellAnchor>
        <xdr:from>
          <xdr:col>3</xdr:col>
          <xdr:colOff>939798</xdr:colOff>
          <xdr:row>21</xdr:row>
          <xdr:rowOff>50804</xdr:rowOff>
        </xdr:from>
        <xdr:to>
          <xdr:col>3</xdr:col>
          <xdr:colOff>1266550</xdr:colOff>
          <xdr:row>22</xdr:row>
          <xdr:rowOff>135471</xdr:rowOff>
        </xdr:to>
        <xdr:pic>
          <xdr:nvPicPr>
            <xdr:cNvPr id="20" name="Picture 19"/>
            <xdr:cNvPicPr preferRelativeResize="0">
              <a:picLocks noChangeArrowheads="1"/>
              <a:extLst>
                <a:ext uri="{84589F7E-364E-4C9E-8A38-B11213B215E9}">
                  <a14:cameraTool cellRange="FORMAT_LA!C7" spid="_x0000_s319319"/>
                </a:ext>
              </a:extLst>
            </xdr:cNvPicPr>
          </xdr:nvPicPr>
          <xdr:blipFill>
            <a:blip xmlns:r="http://schemas.openxmlformats.org/officeDocument/2006/relationships" r:embed="rId3"/>
            <a:srcRect/>
            <a:stretch>
              <a:fillRect/>
            </a:stretch>
          </xdr:blipFill>
          <xdr:spPr bwMode="auto">
            <a:xfrm>
              <a:off x="1794931" y="4309537"/>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939799</xdr:colOff>
          <xdr:row>18</xdr:row>
          <xdr:rowOff>118532</xdr:rowOff>
        </xdr:from>
        <xdr:to>
          <xdr:col>3</xdr:col>
          <xdr:colOff>1266551</xdr:colOff>
          <xdr:row>20</xdr:row>
          <xdr:rowOff>16932</xdr:rowOff>
        </xdr:to>
        <xdr:pic>
          <xdr:nvPicPr>
            <xdr:cNvPr id="21" name="Picture 20"/>
            <xdr:cNvPicPr preferRelativeResize="0">
              <a:picLocks noChangeArrowheads="1"/>
              <a:extLst>
                <a:ext uri="{84589F7E-364E-4C9E-8A38-B11213B215E9}">
                  <a14:cameraTool cellRange="FORMAT_LA!D7" spid="_x0000_s319320"/>
                </a:ext>
              </a:extLst>
            </xdr:cNvPicPr>
          </xdr:nvPicPr>
          <xdr:blipFill>
            <a:blip xmlns:r="http://schemas.openxmlformats.org/officeDocument/2006/relationships" r:embed="rId4"/>
            <a:srcRect/>
            <a:stretch>
              <a:fillRect/>
            </a:stretch>
          </xdr:blipFill>
          <xdr:spPr bwMode="auto">
            <a:xfrm>
              <a:off x="1794932" y="3818465"/>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204042</xdr:colOff>
          <xdr:row>18</xdr:row>
          <xdr:rowOff>101603</xdr:rowOff>
        </xdr:from>
        <xdr:to>
          <xdr:col>6</xdr:col>
          <xdr:colOff>530794</xdr:colOff>
          <xdr:row>20</xdr:row>
          <xdr:rowOff>3</xdr:rowOff>
        </xdr:to>
        <xdr:pic>
          <xdr:nvPicPr>
            <xdr:cNvPr id="22" name="Picture 21"/>
            <xdr:cNvPicPr preferRelativeResize="0">
              <a:picLocks noChangeArrowheads="1"/>
              <a:extLst>
                <a:ext uri="{84589F7E-364E-4C9E-8A38-B11213B215E9}">
                  <a14:cameraTool cellRange="FORMAT_LA!D6" spid="_x0000_s319321"/>
                </a:ext>
              </a:extLst>
            </xdr:cNvPicPr>
          </xdr:nvPicPr>
          <xdr:blipFill>
            <a:blip xmlns:r="http://schemas.openxmlformats.org/officeDocument/2006/relationships" r:embed="rId5"/>
            <a:srcRect/>
            <a:stretch>
              <a:fillRect/>
            </a:stretch>
          </xdr:blipFill>
          <xdr:spPr bwMode="auto">
            <a:xfrm>
              <a:off x="5817442" y="3801536"/>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204046</xdr:colOff>
          <xdr:row>15</xdr:row>
          <xdr:rowOff>93135</xdr:rowOff>
        </xdr:from>
        <xdr:to>
          <xdr:col>6</xdr:col>
          <xdr:colOff>530798</xdr:colOff>
          <xdr:row>17</xdr:row>
          <xdr:rowOff>3</xdr:rowOff>
        </xdr:to>
        <xdr:pic>
          <xdr:nvPicPr>
            <xdr:cNvPr id="23" name="Picture 22"/>
            <xdr:cNvPicPr preferRelativeResize="0">
              <a:picLocks noChangeArrowheads="1"/>
              <a:extLst>
                <a:ext uri="{84589F7E-364E-4C9E-8A38-B11213B215E9}">
                  <a14:cameraTool cellRange="FORMAT_LA!E6" spid="_x0000_s319322"/>
                </a:ext>
              </a:extLst>
            </xdr:cNvPicPr>
          </xdr:nvPicPr>
          <xdr:blipFill>
            <a:blip xmlns:r="http://schemas.openxmlformats.org/officeDocument/2006/relationships" r:embed="rId6"/>
            <a:srcRect/>
            <a:stretch>
              <a:fillRect/>
            </a:stretch>
          </xdr:blipFill>
          <xdr:spPr bwMode="auto">
            <a:xfrm>
              <a:off x="5817446" y="3234268"/>
              <a:ext cx="326752" cy="27940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939801</xdr:colOff>
          <xdr:row>15</xdr:row>
          <xdr:rowOff>110063</xdr:rowOff>
        </xdr:from>
        <xdr:to>
          <xdr:col>3</xdr:col>
          <xdr:colOff>1266553</xdr:colOff>
          <xdr:row>17</xdr:row>
          <xdr:rowOff>8464</xdr:rowOff>
        </xdr:to>
        <xdr:pic>
          <xdr:nvPicPr>
            <xdr:cNvPr id="24" name="Picture 23"/>
            <xdr:cNvPicPr preferRelativeResize="0">
              <a:picLocks noChangeArrowheads="1"/>
              <a:extLst>
                <a:ext uri="{84589F7E-364E-4C9E-8A38-B11213B215E9}">
                  <a14:cameraTool cellRange="FORMAT_LA!E7" spid="_x0000_s319323"/>
                </a:ext>
              </a:extLst>
            </xdr:cNvPicPr>
          </xdr:nvPicPr>
          <xdr:blipFill>
            <a:blip xmlns:r="http://schemas.openxmlformats.org/officeDocument/2006/relationships" r:embed="rId7"/>
            <a:srcRect/>
            <a:stretch>
              <a:fillRect/>
            </a:stretch>
          </xdr:blipFill>
          <xdr:spPr bwMode="auto">
            <a:xfrm>
              <a:off x="1794934" y="3251196"/>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939800</xdr:colOff>
          <xdr:row>12</xdr:row>
          <xdr:rowOff>160867</xdr:rowOff>
        </xdr:from>
        <xdr:to>
          <xdr:col>3</xdr:col>
          <xdr:colOff>1266552</xdr:colOff>
          <xdr:row>14</xdr:row>
          <xdr:rowOff>59268</xdr:rowOff>
        </xdr:to>
        <xdr:pic>
          <xdr:nvPicPr>
            <xdr:cNvPr id="25" name="Picture 24"/>
            <xdr:cNvPicPr preferRelativeResize="0">
              <a:picLocks noChangeArrowheads="1"/>
              <a:extLst>
                <a:ext uri="{84589F7E-364E-4C9E-8A38-B11213B215E9}">
                  <a14:cameraTool cellRange="FORMAT_LA!F7" spid="_x0000_s319324"/>
                </a:ext>
              </a:extLst>
            </xdr:cNvPicPr>
          </xdr:nvPicPr>
          <xdr:blipFill>
            <a:blip xmlns:r="http://schemas.openxmlformats.org/officeDocument/2006/relationships" r:embed="rId8"/>
            <a:srcRect/>
            <a:stretch>
              <a:fillRect/>
            </a:stretch>
          </xdr:blipFill>
          <xdr:spPr bwMode="auto">
            <a:xfrm>
              <a:off x="1794933" y="2743200"/>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204047</xdr:colOff>
          <xdr:row>12</xdr:row>
          <xdr:rowOff>160867</xdr:rowOff>
        </xdr:from>
        <xdr:to>
          <xdr:col>6</xdr:col>
          <xdr:colOff>530799</xdr:colOff>
          <xdr:row>14</xdr:row>
          <xdr:rowOff>59268</xdr:rowOff>
        </xdr:to>
        <xdr:pic>
          <xdr:nvPicPr>
            <xdr:cNvPr id="26" name="Picture 25"/>
            <xdr:cNvPicPr preferRelativeResize="0">
              <a:picLocks noChangeArrowheads="1"/>
              <a:extLst>
                <a:ext uri="{84589F7E-364E-4C9E-8A38-B11213B215E9}">
                  <a14:cameraTool cellRange="FORMAT_LA!F6" spid="_x0000_s319325"/>
                </a:ext>
              </a:extLst>
            </xdr:cNvPicPr>
          </xdr:nvPicPr>
          <xdr:blipFill>
            <a:blip xmlns:r="http://schemas.openxmlformats.org/officeDocument/2006/relationships" r:embed="rId9"/>
            <a:srcRect/>
            <a:stretch>
              <a:fillRect/>
            </a:stretch>
          </xdr:blipFill>
          <xdr:spPr bwMode="auto">
            <a:xfrm>
              <a:off x="5817447" y="2743200"/>
              <a:ext cx="326752" cy="27093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190500</xdr:colOff>
      <xdr:row>26</xdr:row>
      <xdr:rowOff>7</xdr:rowOff>
    </xdr:from>
    <xdr:to>
      <xdr:col>3</xdr:col>
      <xdr:colOff>280500</xdr:colOff>
      <xdr:row>26</xdr:row>
      <xdr:rowOff>90007</xdr:rowOff>
    </xdr:to>
    <xdr:sp macro="" textlink="">
      <xdr:nvSpPr>
        <xdr:cNvPr id="28" name="Rectangle 27"/>
        <xdr:cNvSpPr>
          <a:spLocks noChangeAspect="1"/>
        </xdr:cNvSpPr>
      </xdr:nvSpPr>
      <xdr:spPr>
        <a:xfrm flipH="1">
          <a:off x="1043940" y="5128267"/>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10</xdr:row>
      <xdr:rowOff>137160</xdr:rowOff>
    </xdr:from>
    <xdr:to>
      <xdr:col>5</xdr:col>
      <xdr:colOff>91440</xdr:colOff>
      <xdr:row>12</xdr:row>
      <xdr:rowOff>22860</xdr:rowOff>
    </xdr:to>
    <xdr:sp macro="" textlink="">
      <xdr:nvSpPr>
        <xdr:cNvPr id="30" name="TextBox 6"/>
        <xdr:cNvSpPr txBox="1"/>
      </xdr:nvSpPr>
      <xdr:spPr>
        <a:xfrm>
          <a:off x="3947160" y="2339340"/>
          <a:ext cx="632460" cy="251460"/>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11</xdr:col>
      <xdr:colOff>0</xdr:colOff>
      <xdr:row>11</xdr:row>
      <xdr:rowOff>7620</xdr:rowOff>
    </xdr:from>
    <xdr:to>
      <xdr:col>16</xdr:col>
      <xdr:colOff>327660</xdr:colOff>
      <xdr:row>27</xdr:row>
      <xdr:rowOff>85725</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397933</xdr:colOff>
      <xdr:row>26</xdr:row>
      <xdr:rowOff>16933</xdr:rowOff>
    </xdr:from>
    <xdr:to>
      <xdr:col>6</xdr:col>
      <xdr:colOff>745067</xdr:colOff>
      <xdr:row>27</xdr:row>
      <xdr:rowOff>25400</xdr:rowOff>
    </xdr:to>
    <xdr:sp macro="" textlink="">
      <xdr:nvSpPr>
        <xdr:cNvPr id="3" name="TextBox 2"/>
        <xdr:cNvSpPr txBox="1"/>
      </xdr:nvSpPr>
      <xdr:spPr>
        <a:xfrm>
          <a:off x="3725333" y="5215466"/>
          <a:ext cx="2633134" cy="194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Numbers in boxes represent absolute numbers</a:t>
          </a:r>
        </a:p>
      </xdr:txBody>
    </xdr:sp>
    <xdr:clientData/>
  </xdr:twoCellAnchor>
  <xdr:twoCellAnchor>
    <xdr:from>
      <xdr:col>3</xdr:col>
      <xdr:colOff>2429934</xdr:colOff>
      <xdr:row>43</xdr:row>
      <xdr:rowOff>42333</xdr:rowOff>
    </xdr:from>
    <xdr:to>
      <xdr:col>14</xdr:col>
      <xdr:colOff>143933</xdr:colOff>
      <xdr:row>62</xdr:row>
      <xdr:rowOff>0</xdr:rowOff>
    </xdr:to>
    <xdr:sp macro="" textlink="">
      <xdr:nvSpPr>
        <xdr:cNvPr id="32" name="Rounded Rectangle 31"/>
        <xdr:cNvSpPr/>
      </xdr:nvSpPr>
      <xdr:spPr>
        <a:xfrm>
          <a:off x="3283374" y="49313253"/>
          <a:ext cx="9685019" cy="3401907"/>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43</xdr:row>
      <xdr:rowOff>135466</xdr:rowOff>
    </xdr:from>
    <xdr:to>
      <xdr:col>14</xdr:col>
      <xdr:colOff>8466</xdr:colOff>
      <xdr:row>61</xdr:row>
      <xdr:rowOff>59266</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110066</xdr:colOff>
      <xdr:row>59</xdr:row>
      <xdr:rowOff>152399</xdr:rowOff>
    </xdr:from>
    <xdr:to>
      <xdr:col>6</xdr:col>
      <xdr:colOff>812800</xdr:colOff>
      <xdr:row>61</xdr:row>
      <xdr:rowOff>8466</xdr:rowOff>
    </xdr:to>
    <xdr:sp macro="" textlink="">
      <xdr:nvSpPr>
        <xdr:cNvPr id="35" name="TextBox 34"/>
        <xdr:cNvSpPr txBox="1"/>
      </xdr:nvSpPr>
      <xdr:spPr>
        <a:xfrm>
          <a:off x="3432386" y="52349399"/>
          <a:ext cx="2988734" cy="221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64</xdr:row>
      <xdr:rowOff>42333</xdr:rowOff>
    </xdr:from>
    <xdr:to>
      <xdr:col>14</xdr:col>
      <xdr:colOff>143933</xdr:colOff>
      <xdr:row>83</xdr:row>
      <xdr:rowOff>0</xdr:rowOff>
    </xdr:to>
    <xdr:sp macro="" textlink="">
      <xdr:nvSpPr>
        <xdr:cNvPr id="36" name="Rounded Rectangle 35"/>
        <xdr:cNvSpPr/>
      </xdr:nvSpPr>
      <xdr:spPr>
        <a:xfrm>
          <a:off x="3285067" y="9287933"/>
          <a:ext cx="9694333" cy="3462867"/>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64</xdr:row>
      <xdr:rowOff>135466</xdr:rowOff>
    </xdr:from>
    <xdr:to>
      <xdr:col>14</xdr:col>
      <xdr:colOff>8466</xdr:colOff>
      <xdr:row>82</xdr:row>
      <xdr:rowOff>59266</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110066</xdr:colOff>
      <xdr:row>80</xdr:row>
      <xdr:rowOff>152399</xdr:rowOff>
    </xdr:from>
    <xdr:to>
      <xdr:col>6</xdr:col>
      <xdr:colOff>812800</xdr:colOff>
      <xdr:row>82</xdr:row>
      <xdr:rowOff>8466</xdr:rowOff>
    </xdr:to>
    <xdr:sp macro="" textlink="">
      <xdr:nvSpPr>
        <xdr:cNvPr id="38" name="TextBox 37"/>
        <xdr:cNvSpPr txBox="1"/>
      </xdr:nvSpPr>
      <xdr:spPr>
        <a:xfrm>
          <a:off x="3437466" y="12378266"/>
          <a:ext cx="298873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86</xdr:row>
      <xdr:rowOff>42333</xdr:rowOff>
    </xdr:from>
    <xdr:to>
      <xdr:col>14</xdr:col>
      <xdr:colOff>143933</xdr:colOff>
      <xdr:row>105</xdr:row>
      <xdr:rowOff>0</xdr:rowOff>
    </xdr:to>
    <xdr:sp macro="" textlink="">
      <xdr:nvSpPr>
        <xdr:cNvPr id="39" name="Rounded Rectangle 38"/>
        <xdr:cNvSpPr/>
      </xdr:nvSpPr>
      <xdr:spPr>
        <a:xfrm>
          <a:off x="3285067" y="13216466"/>
          <a:ext cx="9694333" cy="3462867"/>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86</xdr:row>
      <xdr:rowOff>135466</xdr:rowOff>
    </xdr:from>
    <xdr:to>
      <xdr:col>14</xdr:col>
      <xdr:colOff>8466</xdr:colOff>
      <xdr:row>104</xdr:row>
      <xdr:rowOff>59266</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110066</xdr:colOff>
      <xdr:row>102</xdr:row>
      <xdr:rowOff>152399</xdr:rowOff>
    </xdr:from>
    <xdr:to>
      <xdr:col>6</xdr:col>
      <xdr:colOff>812800</xdr:colOff>
      <xdr:row>104</xdr:row>
      <xdr:rowOff>8466</xdr:rowOff>
    </xdr:to>
    <xdr:sp macro="" textlink="">
      <xdr:nvSpPr>
        <xdr:cNvPr id="41" name="TextBox 40"/>
        <xdr:cNvSpPr txBox="1"/>
      </xdr:nvSpPr>
      <xdr:spPr>
        <a:xfrm>
          <a:off x="3437466" y="16306799"/>
          <a:ext cx="298873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107</xdr:row>
      <xdr:rowOff>42333</xdr:rowOff>
    </xdr:from>
    <xdr:to>
      <xdr:col>14</xdr:col>
      <xdr:colOff>143933</xdr:colOff>
      <xdr:row>126</xdr:row>
      <xdr:rowOff>0</xdr:rowOff>
    </xdr:to>
    <xdr:sp macro="" textlink="">
      <xdr:nvSpPr>
        <xdr:cNvPr id="42" name="Rounded Rectangle 41"/>
        <xdr:cNvSpPr/>
      </xdr:nvSpPr>
      <xdr:spPr>
        <a:xfrm>
          <a:off x="3285067" y="17145000"/>
          <a:ext cx="9694333" cy="3462867"/>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107</xdr:row>
      <xdr:rowOff>135466</xdr:rowOff>
    </xdr:from>
    <xdr:to>
      <xdr:col>14</xdr:col>
      <xdr:colOff>8466</xdr:colOff>
      <xdr:row>125</xdr:row>
      <xdr:rowOff>59266</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110066</xdr:colOff>
      <xdr:row>123</xdr:row>
      <xdr:rowOff>152399</xdr:rowOff>
    </xdr:from>
    <xdr:to>
      <xdr:col>6</xdr:col>
      <xdr:colOff>812800</xdr:colOff>
      <xdr:row>125</xdr:row>
      <xdr:rowOff>8466</xdr:rowOff>
    </xdr:to>
    <xdr:sp macro="" textlink="">
      <xdr:nvSpPr>
        <xdr:cNvPr id="44" name="TextBox 43"/>
        <xdr:cNvSpPr txBox="1"/>
      </xdr:nvSpPr>
      <xdr:spPr>
        <a:xfrm>
          <a:off x="3437466" y="20235332"/>
          <a:ext cx="2988734"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0.03863</cdr:x>
      <cdr:y>0.89552</cdr:y>
    </cdr:from>
    <cdr:to>
      <cdr:x>0.28949</cdr:x>
      <cdr:y>0.96375</cdr:y>
    </cdr:to>
    <cdr:sp macro="" textlink="">
      <cdr:nvSpPr>
        <cdr:cNvPr id="4" name="TextBox 1"/>
        <cdr:cNvSpPr txBox="1"/>
      </cdr:nvSpPr>
      <cdr:spPr>
        <a:xfrm xmlns:a="http://schemas.openxmlformats.org/drawingml/2006/main">
          <a:off x="213360" y="2722730"/>
          <a:ext cx="1385570" cy="207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0.87231</cdr:y>
    </cdr:from>
    <cdr:to>
      <cdr:x>0.51347</cdr:x>
      <cdr:y>0.95813</cdr:y>
    </cdr:to>
    <cdr:sp macro="" textlink="">
      <cdr:nvSpPr>
        <cdr:cNvPr id="3" name="TextBox 2"/>
        <cdr:cNvSpPr txBox="1"/>
      </cdr:nvSpPr>
      <cdr:spPr>
        <a:xfrm xmlns:a="http://schemas.openxmlformats.org/drawingml/2006/main">
          <a:off x="0" y="2667853"/>
          <a:ext cx="3276620" cy="26247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1000">
              <a:effectLst/>
              <a:latin typeface="+mn-lt"/>
              <a:ea typeface="+mn-ea"/>
              <a:cs typeface="+mn-cs"/>
            </a:rPr>
            <a:t>Numbers in boxes represent absolute numbers</a:t>
          </a:r>
          <a:endParaRPr lang="en-GB" sz="1000">
            <a:effectLst/>
          </a:endParaRPr>
        </a:p>
        <a:p xmlns:a="http://schemas.openxmlformats.org/drawingml/2006/main">
          <a:pPr algn="l"/>
          <a:endParaRPr lang="en-GB" sz="1000"/>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0</xdr:colOff>
      <xdr:row>374</xdr:row>
      <xdr:rowOff>50800</xdr:rowOff>
    </xdr:from>
    <xdr:to>
      <xdr:col>14</xdr:col>
      <xdr:colOff>186266</xdr:colOff>
      <xdr:row>392</xdr:row>
      <xdr:rowOff>67734</xdr:rowOff>
    </xdr:to>
    <xdr:sp macro="" textlink="">
      <xdr:nvSpPr>
        <xdr:cNvPr id="125" name="Rounded Rectangle 124"/>
        <xdr:cNvSpPr/>
      </xdr:nvSpPr>
      <xdr:spPr>
        <a:xfrm>
          <a:off x="3327400" y="82702400"/>
          <a:ext cx="9694333" cy="3369734"/>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438150</xdr:colOff>
      <xdr:row>11</xdr:row>
      <xdr:rowOff>17989</xdr:rowOff>
    </xdr:from>
    <xdr:to>
      <xdr:col>16</xdr:col>
      <xdr:colOff>431800</xdr:colOff>
      <xdr:row>28</xdr:row>
      <xdr:rowOff>137581</xdr:rowOff>
    </xdr:to>
    <xdr:sp macro="" textlink="">
      <xdr:nvSpPr>
        <xdr:cNvPr id="3" name="Rounded Rectangle 2"/>
        <xdr:cNvSpPr/>
      </xdr:nvSpPr>
      <xdr:spPr>
        <a:xfrm>
          <a:off x="8235950" y="2625722"/>
          <a:ext cx="6580717" cy="3286126"/>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11</xdr:row>
      <xdr:rowOff>7620</xdr:rowOff>
    </xdr:from>
    <xdr:to>
      <xdr:col>6</xdr:col>
      <xdr:colOff>922020</xdr:colOff>
      <xdr:row>29</xdr:row>
      <xdr:rowOff>0</xdr:rowOff>
    </xdr:to>
    <xdr:sp macro="" textlink="">
      <xdr:nvSpPr>
        <xdr:cNvPr id="4" name="Rounded Rectangle 3"/>
        <xdr:cNvSpPr/>
      </xdr:nvSpPr>
      <xdr:spPr>
        <a:xfrm>
          <a:off x="754380" y="2217420"/>
          <a:ext cx="5775960" cy="328422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11</xdr:row>
      <xdr:rowOff>137160</xdr:rowOff>
    </xdr:from>
    <xdr:to>
      <xdr:col>6</xdr:col>
      <xdr:colOff>800100</xdr:colOff>
      <xdr:row>28</xdr:row>
      <xdr:rowOff>68580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6</xdr:col>
          <xdr:colOff>93978</xdr:colOff>
          <xdr:row>22</xdr:row>
          <xdr:rowOff>59268</xdr:rowOff>
        </xdr:from>
        <xdr:to>
          <xdr:col>6</xdr:col>
          <xdr:colOff>535938</xdr:colOff>
          <xdr:row>23</xdr:row>
          <xdr:rowOff>55882</xdr:rowOff>
        </xdr:to>
        <xdr:pic>
          <xdr:nvPicPr>
            <xdr:cNvPr id="7" name="Picture 6"/>
            <xdr:cNvPicPr preferRelativeResize="0">
              <a:picLocks noChangeArrowheads="1"/>
              <a:extLst>
                <a:ext uri="{84589F7E-364E-4C9E-8A38-B11213B215E9}">
                  <a14:cameraTool cellRange="FORMAT_TRUST!C7" spid="_x0000_s410960"/>
                </a:ext>
              </a:extLst>
            </xdr:cNvPicPr>
          </xdr:nvPicPr>
          <xdr:blipFill>
            <a:blip xmlns:r="http://schemas.openxmlformats.org/officeDocument/2006/relationships" r:embed="rId2"/>
            <a:srcRect/>
            <a:stretch>
              <a:fillRect/>
            </a:stretch>
          </xdr:blipFill>
          <xdr:spPr bwMode="auto">
            <a:xfrm>
              <a:off x="5707378" y="4715935"/>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4232</xdr:colOff>
      <xdr:row>2</xdr:row>
      <xdr:rowOff>21166</xdr:rowOff>
    </xdr:from>
    <xdr:to>
      <xdr:col>5</xdr:col>
      <xdr:colOff>3165</xdr:colOff>
      <xdr:row>4</xdr:row>
      <xdr:rowOff>21166</xdr:rowOff>
    </xdr:to>
    <xdr:grpSp>
      <xdr:nvGrpSpPr>
        <xdr:cNvPr id="8" name="Group 7"/>
        <xdr:cNvGrpSpPr/>
      </xdr:nvGrpSpPr>
      <xdr:grpSpPr>
        <a:xfrm>
          <a:off x="879121" y="402166"/>
          <a:ext cx="3696044" cy="296333"/>
          <a:chOff x="628650" y="752475"/>
          <a:chExt cx="1714500" cy="200025"/>
        </a:xfrm>
        <a:solidFill>
          <a:srgbClr val="FBFB75"/>
        </a:solidFill>
      </xdr:grpSpPr>
      <xdr:sp macro="" textlink="">
        <xdr:nvSpPr>
          <xdr:cNvPr id="9" name="Rectangle 8"/>
          <xdr:cNvSpPr/>
        </xdr:nvSpPr>
        <xdr:spPr>
          <a:xfrm>
            <a:off x="628650" y="752475"/>
            <a:ext cx="1714500" cy="200025"/>
          </a:xfrm>
          <a:prstGeom prst="rect">
            <a:avLst/>
          </a:prstGeom>
          <a:solidFill>
            <a:schemeClr val="bg1">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ysClr val="windowText" lastClr="000000"/>
                </a:solidFill>
              </a:rPr>
              <a:t>Select NHS Acute Trust</a:t>
            </a:r>
          </a:p>
        </xdr:txBody>
      </xdr:sp>
      <xdr:sp macro="" textlink="">
        <xdr:nvSpPr>
          <xdr:cNvPr id="10" name="Down Arrow 9"/>
          <xdr:cNvSpPr/>
        </xdr:nvSpPr>
        <xdr:spPr>
          <a:xfrm>
            <a:off x="800100" y="819150"/>
            <a:ext cx="76200" cy="66675"/>
          </a:xfrm>
          <a:prstGeom prst="down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1" name="Down Arrow 10"/>
          <xdr:cNvSpPr/>
        </xdr:nvSpPr>
        <xdr:spPr>
          <a:xfrm>
            <a:off x="2076450" y="819150"/>
            <a:ext cx="76200" cy="66675"/>
          </a:xfrm>
          <a:prstGeom prst="down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mc:AlternateContent xmlns:mc="http://schemas.openxmlformats.org/markup-compatibility/2006">
    <mc:Choice xmlns:a14="http://schemas.microsoft.com/office/drawing/2010/main" Requires="a14">
      <xdr:twoCellAnchor>
        <xdr:from>
          <xdr:col>3</xdr:col>
          <xdr:colOff>939798</xdr:colOff>
          <xdr:row>22</xdr:row>
          <xdr:rowOff>50804</xdr:rowOff>
        </xdr:from>
        <xdr:to>
          <xdr:col>3</xdr:col>
          <xdr:colOff>1381758</xdr:colOff>
          <xdr:row>23</xdr:row>
          <xdr:rowOff>47418</xdr:rowOff>
        </xdr:to>
        <xdr:pic>
          <xdr:nvPicPr>
            <xdr:cNvPr id="12" name="Picture 11"/>
            <xdr:cNvPicPr preferRelativeResize="0">
              <a:picLocks noChangeAspect="1" noChangeArrowheads="1"/>
              <a:extLst>
                <a:ext uri="{84589F7E-364E-4C9E-8A38-B11213B215E9}">
                  <a14:cameraTool cellRange="FORMAT_TRUST!C8" spid="_x0000_s410961"/>
                </a:ext>
              </a:extLst>
            </xdr:cNvPicPr>
          </xdr:nvPicPr>
          <xdr:blipFill>
            <a:blip xmlns:r="http://schemas.openxmlformats.org/officeDocument/2006/relationships" r:embed="rId3"/>
            <a:srcRect/>
            <a:stretch>
              <a:fillRect/>
            </a:stretch>
          </xdr:blipFill>
          <xdr:spPr bwMode="auto">
            <a:xfrm>
              <a:off x="1794931" y="4707471"/>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939799</xdr:colOff>
          <xdr:row>19</xdr:row>
          <xdr:rowOff>118532</xdr:rowOff>
        </xdr:from>
        <xdr:to>
          <xdr:col>3</xdr:col>
          <xdr:colOff>1381759</xdr:colOff>
          <xdr:row>20</xdr:row>
          <xdr:rowOff>115146</xdr:rowOff>
        </xdr:to>
        <xdr:pic>
          <xdr:nvPicPr>
            <xdr:cNvPr id="13" name="Picture 12"/>
            <xdr:cNvPicPr preferRelativeResize="0">
              <a:picLocks noChangeArrowheads="1"/>
              <a:extLst>
                <a:ext uri="{84589F7E-364E-4C9E-8A38-B11213B215E9}">
                  <a14:cameraTool cellRange="FORMAT_TRUST!D8" spid="_x0000_s410962"/>
                </a:ext>
              </a:extLst>
            </xdr:cNvPicPr>
          </xdr:nvPicPr>
          <xdr:blipFill>
            <a:blip xmlns:r="http://schemas.openxmlformats.org/officeDocument/2006/relationships" r:embed="rId4"/>
            <a:srcRect/>
            <a:stretch>
              <a:fillRect/>
            </a:stretch>
          </xdr:blipFill>
          <xdr:spPr bwMode="auto">
            <a:xfrm>
              <a:off x="1794932" y="4216399"/>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93971</xdr:colOff>
          <xdr:row>19</xdr:row>
          <xdr:rowOff>101603</xdr:rowOff>
        </xdr:from>
        <xdr:to>
          <xdr:col>6</xdr:col>
          <xdr:colOff>535931</xdr:colOff>
          <xdr:row>20</xdr:row>
          <xdr:rowOff>98217</xdr:rowOff>
        </xdr:to>
        <xdr:pic>
          <xdr:nvPicPr>
            <xdr:cNvPr id="14" name="Picture 13"/>
            <xdr:cNvPicPr preferRelativeResize="0">
              <a:picLocks noChangeArrowheads="1"/>
              <a:extLst>
                <a:ext uri="{84589F7E-364E-4C9E-8A38-B11213B215E9}">
                  <a14:cameraTool cellRange="FORMAT_TRUST!D7" spid="_x0000_s410963"/>
                </a:ext>
              </a:extLst>
            </xdr:cNvPicPr>
          </xdr:nvPicPr>
          <xdr:blipFill>
            <a:blip xmlns:r="http://schemas.openxmlformats.org/officeDocument/2006/relationships" r:embed="rId5"/>
            <a:srcRect/>
            <a:stretch>
              <a:fillRect/>
            </a:stretch>
          </xdr:blipFill>
          <xdr:spPr bwMode="auto">
            <a:xfrm>
              <a:off x="5707371" y="4199470"/>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93975</xdr:colOff>
          <xdr:row>16</xdr:row>
          <xdr:rowOff>93135</xdr:rowOff>
        </xdr:from>
        <xdr:to>
          <xdr:col>6</xdr:col>
          <xdr:colOff>535935</xdr:colOff>
          <xdr:row>17</xdr:row>
          <xdr:rowOff>89749</xdr:rowOff>
        </xdr:to>
        <xdr:pic>
          <xdr:nvPicPr>
            <xdr:cNvPr id="15" name="Picture 14"/>
            <xdr:cNvPicPr preferRelativeResize="0">
              <a:picLocks noChangeArrowheads="1"/>
              <a:extLst>
                <a:ext uri="{84589F7E-364E-4C9E-8A38-B11213B215E9}">
                  <a14:cameraTool cellRange="FORMAT_TRUST!E7" spid="_x0000_s410964"/>
                </a:ext>
              </a:extLst>
            </xdr:cNvPicPr>
          </xdr:nvPicPr>
          <xdr:blipFill>
            <a:blip xmlns:r="http://schemas.openxmlformats.org/officeDocument/2006/relationships" r:embed="rId6"/>
            <a:srcRect/>
            <a:stretch>
              <a:fillRect/>
            </a:stretch>
          </xdr:blipFill>
          <xdr:spPr bwMode="auto">
            <a:xfrm>
              <a:off x="5707375" y="3632202"/>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939801</xdr:colOff>
          <xdr:row>16</xdr:row>
          <xdr:rowOff>110063</xdr:rowOff>
        </xdr:from>
        <xdr:to>
          <xdr:col>3</xdr:col>
          <xdr:colOff>1381761</xdr:colOff>
          <xdr:row>17</xdr:row>
          <xdr:rowOff>106677</xdr:rowOff>
        </xdr:to>
        <xdr:pic>
          <xdr:nvPicPr>
            <xdr:cNvPr id="16" name="Picture 15"/>
            <xdr:cNvPicPr preferRelativeResize="0">
              <a:picLocks noChangeArrowheads="1"/>
              <a:extLst>
                <a:ext uri="{84589F7E-364E-4C9E-8A38-B11213B215E9}">
                  <a14:cameraTool cellRange="FORMAT_TRUST!E8" spid="_x0000_s410965"/>
                </a:ext>
              </a:extLst>
            </xdr:cNvPicPr>
          </xdr:nvPicPr>
          <xdr:blipFill>
            <a:blip xmlns:r="http://schemas.openxmlformats.org/officeDocument/2006/relationships" r:embed="rId7"/>
            <a:srcRect/>
            <a:stretch>
              <a:fillRect/>
            </a:stretch>
          </xdr:blipFill>
          <xdr:spPr bwMode="auto">
            <a:xfrm>
              <a:off x="1794934" y="3649130"/>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939800</xdr:colOff>
          <xdr:row>13</xdr:row>
          <xdr:rowOff>160867</xdr:rowOff>
        </xdr:from>
        <xdr:to>
          <xdr:col>3</xdr:col>
          <xdr:colOff>1381760</xdr:colOff>
          <xdr:row>14</xdr:row>
          <xdr:rowOff>157481</xdr:rowOff>
        </xdr:to>
        <xdr:pic>
          <xdr:nvPicPr>
            <xdr:cNvPr id="17" name="Picture 16"/>
            <xdr:cNvPicPr preferRelativeResize="0">
              <a:picLocks noChangeArrowheads="1"/>
              <a:extLst>
                <a:ext uri="{84589F7E-364E-4C9E-8A38-B11213B215E9}">
                  <a14:cameraTool cellRange="FORMAT_TRUST!F8" spid="_x0000_s410966"/>
                </a:ext>
              </a:extLst>
            </xdr:cNvPicPr>
          </xdr:nvPicPr>
          <xdr:blipFill>
            <a:blip xmlns:r="http://schemas.openxmlformats.org/officeDocument/2006/relationships" r:embed="rId8"/>
            <a:srcRect/>
            <a:stretch>
              <a:fillRect/>
            </a:stretch>
          </xdr:blipFill>
          <xdr:spPr bwMode="auto">
            <a:xfrm>
              <a:off x="1794933" y="3141134"/>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93976</xdr:colOff>
          <xdr:row>13</xdr:row>
          <xdr:rowOff>160867</xdr:rowOff>
        </xdr:from>
        <xdr:to>
          <xdr:col>6</xdr:col>
          <xdr:colOff>535936</xdr:colOff>
          <xdr:row>14</xdr:row>
          <xdr:rowOff>157481</xdr:rowOff>
        </xdr:to>
        <xdr:pic>
          <xdr:nvPicPr>
            <xdr:cNvPr id="18" name="Picture 17"/>
            <xdr:cNvPicPr preferRelativeResize="0">
              <a:picLocks noChangeArrowheads="1"/>
              <a:extLst>
                <a:ext uri="{84589F7E-364E-4C9E-8A38-B11213B215E9}">
                  <a14:cameraTool cellRange="FORMAT_TRUST!F7" spid="_x0000_s410967"/>
                </a:ext>
              </a:extLst>
            </xdr:cNvPicPr>
          </xdr:nvPicPr>
          <xdr:blipFill>
            <a:blip xmlns:r="http://schemas.openxmlformats.org/officeDocument/2006/relationships" r:embed="rId9"/>
            <a:srcRect/>
            <a:stretch>
              <a:fillRect/>
            </a:stretch>
          </xdr:blipFill>
          <xdr:spPr bwMode="auto">
            <a:xfrm>
              <a:off x="5707376" y="3141134"/>
              <a:ext cx="441960" cy="18288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122766</xdr:colOff>
      <xdr:row>26</xdr:row>
      <xdr:rowOff>16941</xdr:rowOff>
    </xdr:from>
    <xdr:to>
      <xdr:col>3</xdr:col>
      <xdr:colOff>212766</xdr:colOff>
      <xdr:row>26</xdr:row>
      <xdr:rowOff>106941</xdr:rowOff>
    </xdr:to>
    <xdr:sp macro="" textlink="">
      <xdr:nvSpPr>
        <xdr:cNvPr id="19" name="Rectangle 18"/>
        <xdr:cNvSpPr>
          <a:spLocks noChangeAspect="1"/>
        </xdr:cNvSpPr>
      </xdr:nvSpPr>
      <xdr:spPr>
        <a:xfrm flipH="1">
          <a:off x="977899" y="5418674"/>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11</xdr:row>
      <xdr:rowOff>137160</xdr:rowOff>
    </xdr:from>
    <xdr:to>
      <xdr:col>5</xdr:col>
      <xdr:colOff>91440</xdr:colOff>
      <xdr:row>13</xdr:row>
      <xdr:rowOff>22860</xdr:rowOff>
    </xdr:to>
    <xdr:sp macro="" textlink="">
      <xdr:nvSpPr>
        <xdr:cNvPr id="20" name="TextBox 6"/>
        <xdr:cNvSpPr txBox="1"/>
      </xdr:nvSpPr>
      <xdr:spPr>
        <a:xfrm>
          <a:off x="3947160" y="2346960"/>
          <a:ext cx="632460" cy="251460"/>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3</xdr:col>
      <xdr:colOff>118538</xdr:colOff>
      <xdr:row>26</xdr:row>
      <xdr:rowOff>160867</xdr:rowOff>
    </xdr:from>
    <xdr:to>
      <xdr:col>6</xdr:col>
      <xdr:colOff>846671</xdr:colOff>
      <xdr:row>28</xdr:row>
      <xdr:rowOff>127000</xdr:rowOff>
    </xdr:to>
    <xdr:sp macro="" textlink="">
      <xdr:nvSpPr>
        <xdr:cNvPr id="22" name="TextBox 21"/>
        <xdr:cNvSpPr txBox="1"/>
      </xdr:nvSpPr>
      <xdr:spPr>
        <a:xfrm>
          <a:off x="973671" y="5562600"/>
          <a:ext cx="5486400"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000" kern="0" spc="0"/>
            <a:t>Numbers in boxes represent absolute numbers. Supressed low numbers are represented by a dash (-)</a:t>
          </a:r>
        </a:p>
      </xdr:txBody>
    </xdr:sp>
    <xdr:clientData/>
  </xdr:twoCellAnchor>
  <xdr:twoCellAnchor>
    <xdr:from>
      <xdr:col>10</xdr:col>
      <xdr:colOff>533398</xdr:colOff>
      <xdr:row>11</xdr:row>
      <xdr:rowOff>143931</xdr:rowOff>
    </xdr:from>
    <xdr:to>
      <xdr:col>16</xdr:col>
      <xdr:colOff>327658</xdr:colOff>
      <xdr:row>28</xdr:row>
      <xdr:rowOff>35769</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438150</xdr:colOff>
      <xdr:row>33</xdr:row>
      <xdr:rowOff>9522</xdr:rowOff>
    </xdr:from>
    <xdr:to>
      <xdr:col>16</xdr:col>
      <xdr:colOff>431800</xdr:colOff>
      <xdr:row>50</xdr:row>
      <xdr:rowOff>129115</xdr:rowOff>
    </xdr:to>
    <xdr:sp macro="" textlink="">
      <xdr:nvSpPr>
        <xdr:cNvPr id="25" name="Rounded Rectangle 24"/>
        <xdr:cNvSpPr/>
      </xdr:nvSpPr>
      <xdr:spPr>
        <a:xfrm>
          <a:off x="8235950" y="7510989"/>
          <a:ext cx="6580717" cy="3286126"/>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33</xdr:row>
      <xdr:rowOff>7620</xdr:rowOff>
    </xdr:from>
    <xdr:to>
      <xdr:col>6</xdr:col>
      <xdr:colOff>922020</xdr:colOff>
      <xdr:row>51</xdr:row>
      <xdr:rowOff>0</xdr:rowOff>
    </xdr:to>
    <xdr:sp macro="" textlink="">
      <xdr:nvSpPr>
        <xdr:cNvPr id="26" name="Rounded Rectangle 25"/>
        <xdr:cNvSpPr/>
      </xdr:nvSpPr>
      <xdr:spPr>
        <a:xfrm>
          <a:off x="756073" y="2759287"/>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33</xdr:row>
      <xdr:rowOff>137160</xdr:rowOff>
    </xdr:from>
    <xdr:to>
      <xdr:col>6</xdr:col>
      <xdr:colOff>800100</xdr:colOff>
      <xdr:row>50</xdr:row>
      <xdr:rowOff>68580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6</xdr:col>
          <xdr:colOff>95464</xdr:colOff>
          <xdr:row>44</xdr:row>
          <xdr:rowOff>59268</xdr:rowOff>
        </xdr:from>
        <xdr:to>
          <xdr:col>6</xdr:col>
          <xdr:colOff>535731</xdr:colOff>
          <xdr:row>45</xdr:row>
          <xdr:rowOff>64560</xdr:rowOff>
        </xdr:to>
        <xdr:pic>
          <xdr:nvPicPr>
            <xdr:cNvPr id="28" name="Picture 27"/>
            <xdr:cNvPicPr preferRelativeResize="0">
              <a:picLocks noChangeArrowheads="1"/>
              <a:extLst>
                <a:ext uri="{84589F7E-364E-4C9E-8A38-B11213B215E9}">
                  <a14:cameraTool cellRange="FORMAT_TRUST!C31" spid="_x0000_s410968"/>
                </a:ext>
              </a:extLst>
            </xdr:cNvPicPr>
          </xdr:nvPicPr>
          <xdr:blipFill>
            <a:blip xmlns:r="http://schemas.openxmlformats.org/officeDocument/2006/relationships" r:embed="rId12"/>
            <a:srcRect/>
            <a:stretch>
              <a:fillRect/>
            </a:stretch>
          </xdr:blipFill>
          <xdr:spPr bwMode="auto">
            <a:xfrm>
              <a:off x="5705689" y="9231843"/>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937893</xdr:colOff>
          <xdr:row>44</xdr:row>
          <xdr:rowOff>50804</xdr:rowOff>
        </xdr:from>
        <xdr:to>
          <xdr:col>3</xdr:col>
          <xdr:colOff>1378160</xdr:colOff>
          <xdr:row>45</xdr:row>
          <xdr:rowOff>59271</xdr:rowOff>
        </xdr:to>
        <xdr:pic>
          <xdr:nvPicPr>
            <xdr:cNvPr id="29" name="Picture 28"/>
            <xdr:cNvPicPr preferRelativeResize="0">
              <a:picLocks noChangeArrowheads="1"/>
              <a:extLst>
                <a:ext uri="{84589F7E-364E-4C9E-8A38-B11213B215E9}">
                  <a14:cameraTool cellRange="FORMAT_TRUST!C32" spid="_x0000_s410969"/>
                </a:ext>
              </a:extLst>
            </xdr:cNvPicPr>
          </xdr:nvPicPr>
          <xdr:blipFill>
            <a:blip xmlns:r="http://schemas.openxmlformats.org/officeDocument/2006/relationships" r:embed="rId13"/>
            <a:srcRect/>
            <a:stretch>
              <a:fillRect/>
            </a:stretch>
          </xdr:blipFill>
          <xdr:spPr bwMode="auto">
            <a:xfrm>
              <a:off x="1791333" y="9293864"/>
              <a:ext cx="440267" cy="1913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937894</xdr:colOff>
          <xdr:row>41</xdr:row>
          <xdr:rowOff>118532</xdr:rowOff>
        </xdr:from>
        <xdr:to>
          <xdr:col>3</xdr:col>
          <xdr:colOff>1378161</xdr:colOff>
          <xdr:row>42</xdr:row>
          <xdr:rowOff>126999</xdr:rowOff>
        </xdr:to>
        <xdr:pic>
          <xdr:nvPicPr>
            <xdr:cNvPr id="30" name="Picture 29"/>
            <xdr:cNvPicPr preferRelativeResize="0">
              <a:picLocks noChangeArrowheads="1"/>
              <a:extLst>
                <a:ext uri="{84589F7E-364E-4C9E-8A38-B11213B215E9}">
                  <a14:cameraTool cellRange="FORMAT_TRUST!D32" spid="_x0000_s410970"/>
                </a:ext>
              </a:extLst>
            </xdr:cNvPicPr>
          </xdr:nvPicPr>
          <xdr:blipFill>
            <a:blip xmlns:r="http://schemas.openxmlformats.org/officeDocument/2006/relationships" r:embed="rId14"/>
            <a:srcRect/>
            <a:stretch>
              <a:fillRect/>
            </a:stretch>
          </xdr:blipFill>
          <xdr:spPr bwMode="auto">
            <a:xfrm>
              <a:off x="1791334" y="8812952"/>
              <a:ext cx="440267" cy="1913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95457</xdr:colOff>
          <xdr:row>41</xdr:row>
          <xdr:rowOff>101603</xdr:rowOff>
        </xdr:from>
        <xdr:to>
          <xdr:col>6</xdr:col>
          <xdr:colOff>535724</xdr:colOff>
          <xdr:row>42</xdr:row>
          <xdr:rowOff>106895</xdr:rowOff>
        </xdr:to>
        <xdr:pic>
          <xdr:nvPicPr>
            <xdr:cNvPr id="31" name="Picture 30"/>
            <xdr:cNvPicPr preferRelativeResize="0">
              <a:picLocks noChangeArrowheads="1"/>
              <a:extLst>
                <a:ext uri="{84589F7E-364E-4C9E-8A38-B11213B215E9}">
                  <a14:cameraTool cellRange="FORMAT_TRUST!D31" spid="_x0000_s410971"/>
                </a:ext>
              </a:extLst>
            </xdr:cNvPicPr>
          </xdr:nvPicPr>
          <xdr:blipFill>
            <a:blip xmlns:r="http://schemas.openxmlformats.org/officeDocument/2006/relationships" r:embed="rId15"/>
            <a:srcRect/>
            <a:stretch>
              <a:fillRect/>
            </a:stretch>
          </xdr:blipFill>
          <xdr:spPr bwMode="auto">
            <a:xfrm>
              <a:off x="5705682" y="8731253"/>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95461</xdr:colOff>
          <xdr:row>38</xdr:row>
          <xdr:rowOff>93135</xdr:rowOff>
        </xdr:from>
        <xdr:ext cx="440267" cy="186267"/>
        <xdr:pic>
          <xdr:nvPicPr>
            <xdr:cNvPr id="32" name="Picture 31"/>
            <xdr:cNvPicPr preferRelativeResize="0">
              <a:picLocks noChangeArrowheads="1"/>
              <a:extLst>
                <a:ext uri="{84589F7E-364E-4C9E-8A38-B11213B215E9}">
                  <a14:cameraTool cellRange="FORMAT_TRUST!E31" spid="_x0000_s410972"/>
                </a:ext>
              </a:extLst>
            </xdr:cNvPicPr>
          </xdr:nvPicPr>
          <xdr:blipFill>
            <a:blip xmlns:r="http://schemas.openxmlformats.org/officeDocument/2006/relationships" r:embed="rId16"/>
            <a:srcRect/>
            <a:stretch>
              <a:fillRect/>
            </a:stretch>
          </xdr:blipFill>
          <xdr:spPr bwMode="auto">
            <a:xfrm>
              <a:off x="5705686" y="8179860"/>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937896</xdr:colOff>
          <xdr:row>38</xdr:row>
          <xdr:rowOff>110063</xdr:rowOff>
        </xdr:from>
        <xdr:ext cx="440267" cy="186267"/>
        <xdr:pic>
          <xdr:nvPicPr>
            <xdr:cNvPr id="33" name="Picture 32"/>
            <xdr:cNvPicPr preferRelativeResize="0">
              <a:picLocks noChangeArrowheads="1"/>
              <a:extLst>
                <a:ext uri="{84589F7E-364E-4C9E-8A38-B11213B215E9}">
                  <a14:cameraTool cellRange="FORMAT_TRUST!E32" spid="_x0000_s410973"/>
                </a:ext>
              </a:extLst>
            </xdr:cNvPicPr>
          </xdr:nvPicPr>
          <xdr:blipFill>
            <a:blip xmlns:r="http://schemas.openxmlformats.org/officeDocument/2006/relationships" r:embed="rId17"/>
            <a:srcRect/>
            <a:stretch>
              <a:fillRect/>
            </a:stretch>
          </xdr:blipFill>
          <xdr:spPr bwMode="auto">
            <a:xfrm>
              <a:off x="1791336" y="8255843"/>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937895</xdr:colOff>
          <xdr:row>35</xdr:row>
          <xdr:rowOff>160867</xdr:rowOff>
        </xdr:from>
        <xdr:ext cx="440267" cy="186267"/>
        <xdr:pic>
          <xdr:nvPicPr>
            <xdr:cNvPr id="34" name="Picture 33"/>
            <xdr:cNvPicPr preferRelativeResize="0">
              <a:picLocks noChangeArrowheads="1"/>
              <a:extLst>
                <a:ext uri="{84589F7E-364E-4C9E-8A38-B11213B215E9}">
                  <a14:cameraTool cellRange="FORMAT_TRUST!F32" spid="_x0000_s410974"/>
                </a:ext>
              </a:extLst>
            </xdr:cNvPicPr>
          </xdr:nvPicPr>
          <xdr:blipFill>
            <a:blip xmlns:r="http://schemas.openxmlformats.org/officeDocument/2006/relationships" r:embed="rId18"/>
            <a:srcRect/>
            <a:stretch>
              <a:fillRect/>
            </a:stretch>
          </xdr:blipFill>
          <xdr:spPr bwMode="auto">
            <a:xfrm>
              <a:off x="1791335" y="7758007"/>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95462</xdr:colOff>
          <xdr:row>35</xdr:row>
          <xdr:rowOff>160867</xdr:rowOff>
        </xdr:from>
        <xdr:ext cx="440267" cy="186267"/>
        <xdr:pic>
          <xdr:nvPicPr>
            <xdr:cNvPr id="35" name="Picture 34"/>
            <xdr:cNvPicPr preferRelativeResize="0">
              <a:picLocks noChangeArrowheads="1"/>
              <a:extLst>
                <a:ext uri="{84589F7E-364E-4C9E-8A38-B11213B215E9}">
                  <a14:cameraTool cellRange="FORMAT_TRUST!F31" spid="_x0000_s410975"/>
                </a:ext>
              </a:extLst>
            </xdr:cNvPicPr>
          </xdr:nvPicPr>
          <xdr:blipFill>
            <a:blip xmlns:r="http://schemas.openxmlformats.org/officeDocument/2006/relationships" r:embed="rId19"/>
            <a:srcRect/>
            <a:stretch>
              <a:fillRect/>
            </a:stretch>
          </xdr:blipFill>
          <xdr:spPr bwMode="auto">
            <a:xfrm>
              <a:off x="5705687" y="7704667"/>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3</xdr:col>
      <xdr:colOff>190500</xdr:colOff>
      <xdr:row>49</xdr:row>
      <xdr:rowOff>7</xdr:rowOff>
    </xdr:from>
    <xdr:to>
      <xdr:col>3</xdr:col>
      <xdr:colOff>280500</xdr:colOff>
      <xdr:row>49</xdr:row>
      <xdr:rowOff>90007</xdr:rowOff>
    </xdr:to>
    <xdr:sp macro="" textlink="">
      <xdr:nvSpPr>
        <xdr:cNvPr id="36" name="Rectangle 35"/>
        <xdr:cNvSpPr>
          <a:spLocks noChangeAspect="1"/>
        </xdr:cNvSpPr>
      </xdr:nvSpPr>
      <xdr:spPr>
        <a:xfrm flipH="1">
          <a:off x="1045633" y="5731940"/>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33</xdr:row>
      <xdr:rowOff>137160</xdr:rowOff>
    </xdr:from>
    <xdr:to>
      <xdr:col>5</xdr:col>
      <xdr:colOff>91440</xdr:colOff>
      <xdr:row>35</xdr:row>
      <xdr:rowOff>22860</xdr:rowOff>
    </xdr:to>
    <xdr:sp macro="" textlink="">
      <xdr:nvSpPr>
        <xdr:cNvPr id="37" name="TextBox 6"/>
        <xdr:cNvSpPr txBox="1"/>
      </xdr:nvSpPr>
      <xdr:spPr>
        <a:xfrm>
          <a:off x="3952240" y="2888827"/>
          <a:ext cx="635000" cy="258233"/>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4</xdr:col>
      <xdr:colOff>397933</xdr:colOff>
      <xdr:row>49</xdr:row>
      <xdr:rowOff>16933</xdr:rowOff>
    </xdr:from>
    <xdr:to>
      <xdr:col>6</xdr:col>
      <xdr:colOff>745067</xdr:colOff>
      <xdr:row>50</xdr:row>
      <xdr:rowOff>25400</xdr:rowOff>
    </xdr:to>
    <xdr:sp macro="" textlink="">
      <xdr:nvSpPr>
        <xdr:cNvPr id="38" name="TextBox 37"/>
        <xdr:cNvSpPr txBox="1"/>
      </xdr:nvSpPr>
      <xdr:spPr>
        <a:xfrm>
          <a:off x="3725333" y="5748866"/>
          <a:ext cx="2633134" cy="194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Numbers in boxes represent absolute numbers</a:t>
          </a:r>
        </a:p>
      </xdr:txBody>
    </xdr:sp>
    <xdr:clientData/>
  </xdr:twoCellAnchor>
  <xdr:twoCellAnchor>
    <xdr:from>
      <xdr:col>10</xdr:col>
      <xdr:colOff>533398</xdr:colOff>
      <xdr:row>33</xdr:row>
      <xdr:rowOff>135463</xdr:rowOff>
    </xdr:from>
    <xdr:to>
      <xdr:col>16</xdr:col>
      <xdr:colOff>327658</xdr:colOff>
      <xdr:row>50</xdr:row>
      <xdr:rowOff>27302</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434340</xdr:colOff>
      <xdr:row>78</xdr:row>
      <xdr:rowOff>7620</xdr:rowOff>
    </xdr:from>
    <xdr:to>
      <xdr:col>6</xdr:col>
      <xdr:colOff>922020</xdr:colOff>
      <xdr:row>96</xdr:row>
      <xdr:rowOff>0</xdr:rowOff>
    </xdr:to>
    <xdr:sp macro="" textlink="">
      <xdr:nvSpPr>
        <xdr:cNvPr id="41" name="Rounded Rectangle 40"/>
        <xdr:cNvSpPr/>
      </xdr:nvSpPr>
      <xdr:spPr>
        <a:xfrm>
          <a:off x="756073" y="6941820"/>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78</xdr:row>
      <xdr:rowOff>137160</xdr:rowOff>
    </xdr:from>
    <xdr:to>
      <xdr:col>6</xdr:col>
      <xdr:colOff>800100</xdr:colOff>
      <xdr:row>95</xdr:row>
      <xdr:rowOff>68580</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3</xdr:col>
          <xdr:colOff>939799</xdr:colOff>
          <xdr:row>86</xdr:row>
          <xdr:rowOff>126999</xdr:rowOff>
        </xdr:from>
        <xdr:to>
          <xdr:col>3</xdr:col>
          <xdr:colOff>1380066</xdr:colOff>
          <xdr:row>87</xdr:row>
          <xdr:rowOff>126999</xdr:rowOff>
        </xdr:to>
        <xdr:pic>
          <xdr:nvPicPr>
            <xdr:cNvPr id="45" name="Picture 44"/>
            <xdr:cNvPicPr preferRelativeResize="0">
              <a:picLocks noChangeArrowheads="1"/>
              <a:extLst>
                <a:ext uri="{84589F7E-364E-4C9E-8A38-B11213B215E9}">
                  <a14:cameraTool cellRange="FORMAT_TRUST!D78" spid="_x0000_s410976"/>
                </a:ext>
              </a:extLst>
            </xdr:cNvPicPr>
          </xdr:nvPicPr>
          <xdr:blipFill>
            <a:blip xmlns:r="http://schemas.openxmlformats.org/officeDocument/2006/relationships" r:embed="rId22"/>
            <a:srcRect/>
            <a:stretch>
              <a:fillRect/>
            </a:stretch>
          </xdr:blipFill>
          <xdr:spPr bwMode="auto">
            <a:xfrm>
              <a:off x="1794932" y="18889132"/>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93971</xdr:colOff>
          <xdr:row>86</xdr:row>
          <xdr:rowOff>101603</xdr:rowOff>
        </xdr:from>
        <xdr:to>
          <xdr:col>6</xdr:col>
          <xdr:colOff>534238</xdr:colOff>
          <xdr:row>87</xdr:row>
          <xdr:rowOff>101603</xdr:rowOff>
        </xdr:to>
        <xdr:pic>
          <xdr:nvPicPr>
            <xdr:cNvPr id="46" name="Picture 45"/>
            <xdr:cNvPicPr preferRelativeResize="0">
              <a:picLocks noChangeArrowheads="1"/>
              <a:extLst>
                <a:ext uri="{84589F7E-364E-4C9E-8A38-B11213B215E9}">
                  <a14:cameraTool cellRange="FORMAT_TRUST!D77" spid="_x0000_s410977"/>
                </a:ext>
              </a:extLst>
            </xdr:cNvPicPr>
          </xdr:nvPicPr>
          <xdr:blipFill>
            <a:blip xmlns:r="http://schemas.openxmlformats.org/officeDocument/2006/relationships" r:embed="rId23"/>
            <a:srcRect/>
            <a:stretch>
              <a:fillRect/>
            </a:stretch>
          </xdr:blipFill>
          <xdr:spPr bwMode="auto">
            <a:xfrm>
              <a:off x="5707371" y="18863736"/>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93975</xdr:colOff>
          <xdr:row>83</xdr:row>
          <xdr:rowOff>93135</xdr:rowOff>
        </xdr:from>
        <xdr:ext cx="440267" cy="186267"/>
        <xdr:pic>
          <xdr:nvPicPr>
            <xdr:cNvPr id="47" name="Picture 46"/>
            <xdr:cNvPicPr preferRelativeResize="0">
              <a:picLocks noChangeArrowheads="1"/>
              <a:extLst>
                <a:ext uri="{84589F7E-364E-4C9E-8A38-B11213B215E9}">
                  <a14:cameraTool cellRange="FORMAT_TRUST!E77" spid="_x0000_s410978"/>
                </a:ext>
              </a:extLst>
            </xdr:cNvPicPr>
          </xdr:nvPicPr>
          <xdr:blipFill>
            <a:blip xmlns:r="http://schemas.openxmlformats.org/officeDocument/2006/relationships" r:embed="rId24"/>
            <a:srcRect/>
            <a:stretch>
              <a:fillRect/>
            </a:stretch>
          </xdr:blipFill>
          <xdr:spPr bwMode="auto">
            <a:xfrm>
              <a:off x="5707375" y="18296468"/>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939801</xdr:colOff>
          <xdr:row>83</xdr:row>
          <xdr:rowOff>110063</xdr:rowOff>
        </xdr:from>
        <xdr:ext cx="440267" cy="186267"/>
        <xdr:pic>
          <xdr:nvPicPr>
            <xdr:cNvPr id="48" name="Picture 47"/>
            <xdr:cNvPicPr preferRelativeResize="0">
              <a:picLocks noChangeArrowheads="1"/>
              <a:extLst>
                <a:ext uri="{84589F7E-364E-4C9E-8A38-B11213B215E9}">
                  <a14:cameraTool cellRange="FORMAT_TRUST!E78" spid="_x0000_s410979"/>
                </a:ext>
              </a:extLst>
            </xdr:cNvPicPr>
          </xdr:nvPicPr>
          <xdr:blipFill>
            <a:blip xmlns:r="http://schemas.openxmlformats.org/officeDocument/2006/relationships" r:embed="rId25"/>
            <a:srcRect/>
            <a:stretch>
              <a:fillRect/>
            </a:stretch>
          </xdr:blipFill>
          <xdr:spPr bwMode="auto">
            <a:xfrm>
              <a:off x="1794934" y="18313396"/>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939800</xdr:colOff>
          <xdr:row>80</xdr:row>
          <xdr:rowOff>160867</xdr:rowOff>
        </xdr:from>
        <xdr:ext cx="440267" cy="186267"/>
        <xdr:pic>
          <xdr:nvPicPr>
            <xdr:cNvPr id="49" name="Picture 48"/>
            <xdr:cNvPicPr preferRelativeResize="0">
              <a:picLocks noChangeArrowheads="1"/>
              <a:extLst>
                <a:ext uri="{84589F7E-364E-4C9E-8A38-B11213B215E9}">
                  <a14:cameraTool cellRange="FORMAT_TRUST!F78" spid="_x0000_s410980"/>
                </a:ext>
              </a:extLst>
            </xdr:cNvPicPr>
          </xdr:nvPicPr>
          <xdr:blipFill>
            <a:blip xmlns:r="http://schemas.openxmlformats.org/officeDocument/2006/relationships" r:embed="rId26"/>
            <a:srcRect/>
            <a:stretch>
              <a:fillRect/>
            </a:stretch>
          </xdr:blipFill>
          <xdr:spPr bwMode="auto">
            <a:xfrm>
              <a:off x="1794933" y="17805400"/>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93976</xdr:colOff>
          <xdr:row>80</xdr:row>
          <xdr:rowOff>160867</xdr:rowOff>
        </xdr:from>
        <xdr:ext cx="440267" cy="186267"/>
        <xdr:pic>
          <xdr:nvPicPr>
            <xdr:cNvPr id="50" name="Picture 49"/>
            <xdr:cNvPicPr preferRelativeResize="0">
              <a:picLocks noChangeArrowheads="1"/>
              <a:extLst>
                <a:ext uri="{84589F7E-364E-4C9E-8A38-B11213B215E9}">
                  <a14:cameraTool cellRange="FORMAT_TRUST!F77" spid="_x0000_s410981"/>
                </a:ext>
              </a:extLst>
            </xdr:cNvPicPr>
          </xdr:nvPicPr>
          <xdr:blipFill>
            <a:blip xmlns:r="http://schemas.openxmlformats.org/officeDocument/2006/relationships" r:embed="rId27"/>
            <a:srcRect/>
            <a:stretch>
              <a:fillRect/>
            </a:stretch>
          </xdr:blipFill>
          <xdr:spPr bwMode="auto">
            <a:xfrm>
              <a:off x="5707376" y="17805400"/>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3</xdr:col>
      <xdr:colOff>139700</xdr:colOff>
      <xdr:row>79</xdr:row>
      <xdr:rowOff>42341</xdr:rowOff>
    </xdr:from>
    <xdr:to>
      <xdr:col>3</xdr:col>
      <xdr:colOff>229700</xdr:colOff>
      <xdr:row>79</xdr:row>
      <xdr:rowOff>132341</xdr:rowOff>
    </xdr:to>
    <xdr:sp macro="" textlink="">
      <xdr:nvSpPr>
        <xdr:cNvPr id="51" name="Rectangle 50"/>
        <xdr:cNvSpPr>
          <a:spLocks noChangeAspect="1"/>
        </xdr:cNvSpPr>
      </xdr:nvSpPr>
      <xdr:spPr>
        <a:xfrm flipH="1">
          <a:off x="994833" y="17500608"/>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78</xdr:row>
      <xdr:rowOff>137160</xdr:rowOff>
    </xdr:from>
    <xdr:to>
      <xdr:col>5</xdr:col>
      <xdr:colOff>91440</xdr:colOff>
      <xdr:row>80</xdr:row>
      <xdr:rowOff>22860</xdr:rowOff>
    </xdr:to>
    <xdr:sp macro="" textlink="">
      <xdr:nvSpPr>
        <xdr:cNvPr id="52" name="TextBox 6"/>
        <xdr:cNvSpPr txBox="1"/>
      </xdr:nvSpPr>
      <xdr:spPr>
        <a:xfrm>
          <a:off x="3952240" y="7071360"/>
          <a:ext cx="635000" cy="258233"/>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3</xdr:col>
      <xdr:colOff>59267</xdr:colOff>
      <xdr:row>94</xdr:row>
      <xdr:rowOff>16934</xdr:rowOff>
    </xdr:from>
    <xdr:to>
      <xdr:col>6</xdr:col>
      <xdr:colOff>745067</xdr:colOff>
      <xdr:row>94</xdr:row>
      <xdr:rowOff>160866</xdr:rowOff>
    </xdr:to>
    <xdr:sp macro="" textlink="">
      <xdr:nvSpPr>
        <xdr:cNvPr id="53" name="TextBox 52"/>
        <xdr:cNvSpPr txBox="1"/>
      </xdr:nvSpPr>
      <xdr:spPr>
        <a:xfrm>
          <a:off x="914400" y="20269201"/>
          <a:ext cx="5444067" cy="14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Numbers in boxes represent absolute numbers. </a:t>
          </a:r>
          <a:r>
            <a:rPr lang="en-GB" sz="1000">
              <a:solidFill>
                <a:schemeClr val="dk1"/>
              </a:solidFill>
              <a:effectLst/>
              <a:latin typeface="+mn-lt"/>
              <a:ea typeface="+mn-ea"/>
              <a:cs typeface="+mn-cs"/>
            </a:rPr>
            <a:t>Supressed low numbers are represented by a dash (-)</a:t>
          </a:r>
          <a:endParaRPr lang="en-GB" sz="1000">
            <a:effectLst/>
          </a:endParaRPr>
        </a:p>
        <a:p>
          <a:pPr algn="ctr"/>
          <a:endParaRPr lang="en-GB" sz="1000"/>
        </a:p>
      </xdr:txBody>
    </xdr:sp>
    <xdr:clientData/>
  </xdr:twoCellAnchor>
  <xdr:twoCellAnchor>
    <xdr:from>
      <xdr:col>10</xdr:col>
      <xdr:colOff>438150</xdr:colOff>
      <xdr:row>125</xdr:row>
      <xdr:rowOff>17990</xdr:rowOff>
    </xdr:from>
    <xdr:to>
      <xdr:col>16</xdr:col>
      <xdr:colOff>431800</xdr:colOff>
      <xdr:row>142</xdr:row>
      <xdr:rowOff>152398</xdr:rowOff>
    </xdr:to>
    <xdr:sp macro="" textlink="">
      <xdr:nvSpPr>
        <xdr:cNvPr id="55" name="Rounded Rectangle 54"/>
        <xdr:cNvSpPr/>
      </xdr:nvSpPr>
      <xdr:spPr>
        <a:xfrm>
          <a:off x="8235950" y="27890257"/>
          <a:ext cx="6580717" cy="3300941"/>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125</xdr:row>
      <xdr:rowOff>7620</xdr:rowOff>
    </xdr:from>
    <xdr:to>
      <xdr:col>6</xdr:col>
      <xdr:colOff>922020</xdr:colOff>
      <xdr:row>143</xdr:row>
      <xdr:rowOff>0</xdr:rowOff>
    </xdr:to>
    <xdr:sp macro="" textlink="">
      <xdr:nvSpPr>
        <xdr:cNvPr id="56" name="Rounded Rectangle 55"/>
        <xdr:cNvSpPr/>
      </xdr:nvSpPr>
      <xdr:spPr>
        <a:xfrm>
          <a:off x="756073" y="6941820"/>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125</xdr:row>
      <xdr:rowOff>137160</xdr:rowOff>
    </xdr:from>
    <xdr:to>
      <xdr:col>6</xdr:col>
      <xdr:colOff>800100</xdr:colOff>
      <xdr:row>142</xdr:row>
      <xdr:rowOff>68580</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mc:AlternateContent xmlns:mc="http://schemas.openxmlformats.org/markup-compatibility/2006">
    <mc:Choice xmlns:a14="http://schemas.microsoft.com/office/drawing/2010/main" Requires="a14">
      <xdr:twoCellAnchor>
        <xdr:from>
          <xdr:col>6</xdr:col>
          <xdr:colOff>93978</xdr:colOff>
          <xdr:row>136</xdr:row>
          <xdr:rowOff>59268</xdr:rowOff>
        </xdr:from>
        <xdr:to>
          <xdr:col>6</xdr:col>
          <xdr:colOff>534245</xdr:colOff>
          <xdr:row>137</xdr:row>
          <xdr:rowOff>59269</xdr:rowOff>
        </xdr:to>
        <xdr:pic>
          <xdr:nvPicPr>
            <xdr:cNvPr id="58" name="Picture 57"/>
            <xdr:cNvPicPr preferRelativeResize="0">
              <a:picLocks noChangeArrowheads="1"/>
              <a:extLst>
                <a:ext uri="{84589F7E-364E-4C9E-8A38-B11213B215E9}">
                  <a14:cameraTool cellRange="FORMAT_TRUST!C113" spid="_x0000_s410982"/>
                </a:ext>
              </a:extLst>
            </xdr:cNvPicPr>
          </xdr:nvPicPr>
          <xdr:blipFill>
            <a:blip xmlns:r="http://schemas.openxmlformats.org/officeDocument/2006/relationships" r:embed="rId29"/>
            <a:srcRect/>
            <a:stretch>
              <a:fillRect/>
            </a:stretch>
          </xdr:blipFill>
          <xdr:spPr bwMode="auto">
            <a:xfrm>
              <a:off x="5707378" y="29633335"/>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939798</xdr:colOff>
          <xdr:row>136</xdr:row>
          <xdr:rowOff>50804</xdr:rowOff>
        </xdr:from>
        <xdr:to>
          <xdr:col>3</xdr:col>
          <xdr:colOff>1380065</xdr:colOff>
          <xdr:row>137</xdr:row>
          <xdr:rowOff>50805</xdr:rowOff>
        </xdr:to>
        <xdr:pic>
          <xdr:nvPicPr>
            <xdr:cNvPr id="59" name="Picture 58"/>
            <xdr:cNvPicPr preferRelativeResize="0">
              <a:picLocks noChangeArrowheads="1"/>
              <a:extLst>
                <a:ext uri="{84589F7E-364E-4C9E-8A38-B11213B215E9}">
                  <a14:cameraTool cellRange="FORMAT_TRUST!C114" spid="_x0000_s410983"/>
                </a:ext>
              </a:extLst>
            </xdr:cNvPicPr>
          </xdr:nvPicPr>
          <xdr:blipFill>
            <a:blip xmlns:r="http://schemas.openxmlformats.org/officeDocument/2006/relationships" r:embed="rId30"/>
            <a:srcRect/>
            <a:stretch>
              <a:fillRect/>
            </a:stretch>
          </xdr:blipFill>
          <xdr:spPr bwMode="auto">
            <a:xfrm>
              <a:off x="1794931" y="29624871"/>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939799</xdr:colOff>
          <xdr:row>133</xdr:row>
          <xdr:rowOff>118532</xdr:rowOff>
        </xdr:from>
        <xdr:to>
          <xdr:col>3</xdr:col>
          <xdr:colOff>1380066</xdr:colOff>
          <xdr:row>134</xdr:row>
          <xdr:rowOff>118533</xdr:rowOff>
        </xdr:to>
        <xdr:pic>
          <xdr:nvPicPr>
            <xdr:cNvPr id="60" name="Picture 59"/>
            <xdr:cNvPicPr preferRelativeResize="0">
              <a:picLocks noChangeArrowheads="1"/>
              <a:extLst>
                <a:ext uri="{84589F7E-364E-4C9E-8A38-B11213B215E9}">
                  <a14:cameraTool cellRange="FORMAT_TRUST!D114" spid="_x0000_s410984"/>
                </a:ext>
              </a:extLst>
            </xdr:cNvPicPr>
          </xdr:nvPicPr>
          <xdr:blipFill>
            <a:blip xmlns:r="http://schemas.openxmlformats.org/officeDocument/2006/relationships" r:embed="rId31"/>
            <a:srcRect/>
            <a:stretch>
              <a:fillRect/>
            </a:stretch>
          </xdr:blipFill>
          <xdr:spPr bwMode="auto">
            <a:xfrm>
              <a:off x="1794932" y="29133799"/>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93971</xdr:colOff>
          <xdr:row>133</xdr:row>
          <xdr:rowOff>101603</xdr:rowOff>
        </xdr:from>
        <xdr:to>
          <xdr:col>6</xdr:col>
          <xdr:colOff>534238</xdr:colOff>
          <xdr:row>134</xdr:row>
          <xdr:rowOff>101604</xdr:rowOff>
        </xdr:to>
        <xdr:pic>
          <xdr:nvPicPr>
            <xdr:cNvPr id="61" name="Picture 60"/>
            <xdr:cNvPicPr preferRelativeResize="0">
              <a:picLocks noChangeArrowheads="1"/>
              <a:extLst>
                <a:ext uri="{84589F7E-364E-4C9E-8A38-B11213B215E9}">
                  <a14:cameraTool cellRange="FORMAT_TRUST!D113" spid="_x0000_s410985"/>
                </a:ext>
              </a:extLst>
            </xdr:cNvPicPr>
          </xdr:nvPicPr>
          <xdr:blipFill>
            <a:blip xmlns:r="http://schemas.openxmlformats.org/officeDocument/2006/relationships" r:embed="rId32"/>
            <a:srcRect/>
            <a:stretch>
              <a:fillRect/>
            </a:stretch>
          </xdr:blipFill>
          <xdr:spPr bwMode="auto">
            <a:xfrm>
              <a:off x="5707371" y="29116870"/>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93975</xdr:colOff>
          <xdr:row>130</xdr:row>
          <xdr:rowOff>93135</xdr:rowOff>
        </xdr:from>
        <xdr:ext cx="440267" cy="186267"/>
        <xdr:pic>
          <xdr:nvPicPr>
            <xdr:cNvPr id="62" name="Picture 61"/>
            <xdr:cNvPicPr preferRelativeResize="0">
              <a:picLocks noChangeArrowheads="1"/>
              <a:extLst>
                <a:ext uri="{84589F7E-364E-4C9E-8A38-B11213B215E9}">
                  <a14:cameraTool cellRange="FORMAT_TRUST!E113" spid="_x0000_s410986"/>
                </a:ext>
              </a:extLst>
            </xdr:cNvPicPr>
          </xdr:nvPicPr>
          <xdr:blipFill>
            <a:blip xmlns:r="http://schemas.openxmlformats.org/officeDocument/2006/relationships" r:embed="rId33"/>
            <a:srcRect/>
            <a:stretch>
              <a:fillRect/>
            </a:stretch>
          </xdr:blipFill>
          <xdr:spPr bwMode="auto">
            <a:xfrm>
              <a:off x="5707375" y="28549602"/>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939801</xdr:colOff>
          <xdr:row>130</xdr:row>
          <xdr:rowOff>110063</xdr:rowOff>
        </xdr:from>
        <xdr:ext cx="440267" cy="186267"/>
        <xdr:pic>
          <xdr:nvPicPr>
            <xdr:cNvPr id="63" name="Picture 62"/>
            <xdr:cNvPicPr preferRelativeResize="0">
              <a:picLocks noChangeArrowheads="1"/>
              <a:extLst>
                <a:ext uri="{84589F7E-364E-4C9E-8A38-B11213B215E9}">
                  <a14:cameraTool cellRange="FORMAT_TRUST!E114" spid="_x0000_s410987"/>
                </a:ext>
              </a:extLst>
            </xdr:cNvPicPr>
          </xdr:nvPicPr>
          <xdr:blipFill>
            <a:blip xmlns:r="http://schemas.openxmlformats.org/officeDocument/2006/relationships" r:embed="rId34"/>
            <a:srcRect/>
            <a:stretch>
              <a:fillRect/>
            </a:stretch>
          </xdr:blipFill>
          <xdr:spPr bwMode="auto">
            <a:xfrm>
              <a:off x="1794934" y="28566530"/>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939800</xdr:colOff>
          <xdr:row>127</xdr:row>
          <xdr:rowOff>160867</xdr:rowOff>
        </xdr:from>
        <xdr:ext cx="440267" cy="186267"/>
        <xdr:pic>
          <xdr:nvPicPr>
            <xdr:cNvPr id="64" name="Picture 63"/>
            <xdr:cNvPicPr preferRelativeResize="0">
              <a:picLocks noChangeArrowheads="1"/>
              <a:extLst>
                <a:ext uri="{84589F7E-364E-4C9E-8A38-B11213B215E9}">
                  <a14:cameraTool cellRange="FORMAT_TRUST!F114" spid="_x0000_s410988"/>
                </a:ext>
              </a:extLst>
            </xdr:cNvPicPr>
          </xdr:nvPicPr>
          <xdr:blipFill>
            <a:blip xmlns:r="http://schemas.openxmlformats.org/officeDocument/2006/relationships" r:embed="rId35"/>
            <a:srcRect/>
            <a:stretch>
              <a:fillRect/>
            </a:stretch>
          </xdr:blipFill>
          <xdr:spPr bwMode="auto">
            <a:xfrm>
              <a:off x="1794933" y="28058534"/>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93976</xdr:colOff>
          <xdr:row>127</xdr:row>
          <xdr:rowOff>160867</xdr:rowOff>
        </xdr:from>
        <xdr:ext cx="440267" cy="186267"/>
        <xdr:pic>
          <xdr:nvPicPr>
            <xdr:cNvPr id="65" name="Picture 64"/>
            <xdr:cNvPicPr preferRelativeResize="0">
              <a:picLocks noChangeArrowheads="1"/>
              <a:extLst>
                <a:ext uri="{84589F7E-364E-4C9E-8A38-B11213B215E9}">
                  <a14:cameraTool cellRange="FORMAT_TRUST!F113" spid="_x0000_s410989"/>
                </a:ext>
              </a:extLst>
            </xdr:cNvPicPr>
          </xdr:nvPicPr>
          <xdr:blipFill>
            <a:blip xmlns:r="http://schemas.openxmlformats.org/officeDocument/2006/relationships" r:embed="rId36"/>
            <a:srcRect/>
            <a:stretch>
              <a:fillRect/>
            </a:stretch>
          </xdr:blipFill>
          <xdr:spPr bwMode="auto">
            <a:xfrm>
              <a:off x="5707376" y="28058534"/>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3</xdr:col>
      <xdr:colOff>190500</xdr:colOff>
      <xdr:row>141</xdr:row>
      <xdr:rowOff>7</xdr:rowOff>
    </xdr:from>
    <xdr:to>
      <xdr:col>3</xdr:col>
      <xdr:colOff>280500</xdr:colOff>
      <xdr:row>141</xdr:row>
      <xdr:rowOff>90007</xdr:rowOff>
    </xdr:to>
    <xdr:sp macro="" textlink="">
      <xdr:nvSpPr>
        <xdr:cNvPr id="66" name="Rectangle 65"/>
        <xdr:cNvSpPr>
          <a:spLocks noChangeAspect="1"/>
        </xdr:cNvSpPr>
      </xdr:nvSpPr>
      <xdr:spPr>
        <a:xfrm flipH="1">
          <a:off x="1045633" y="9914474"/>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125</xdr:row>
      <xdr:rowOff>137160</xdr:rowOff>
    </xdr:from>
    <xdr:to>
      <xdr:col>5</xdr:col>
      <xdr:colOff>91440</xdr:colOff>
      <xdr:row>127</xdr:row>
      <xdr:rowOff>22860</xdr:rowOff>
    </xdr:to>
    <xdr:sp macro="" textlink="">
      <xdr:nvSpPr>
        <xdr:cNvPr id="67" name="TextBox 6"/>
        <xdr:cNvSpPr txBox="1"/>
      </xdr:nvSpPr>
      <xdr:spPr>
        <a:xfrm>
          <a:off x="3952240" y="7071360"/>
          <a:ext cx="635000" cy="258233"/>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4</xdr:col>
      <xdr:colOff>397933</xdr:colOff>
      <xdr:row>141</xdr:row>
      <xdr:rowOff>16933</xdr:rowOff>
    </xdr:from>
    <xdr:to>
      <xdr:col>6</xdr:col>
      <xdr:colOff>745067</xdr:colOff>
      <xdr:row>142</xdr:row>
      <xdr:rowOff>25400</xdr:rowOff>
    </xdr:to>
    <xdr:sp macro="" textlink="">
      <xdr:nvSpPr>
        <xdr:cNvPr id="68" name="TextBox 67"/>
        <xdr:cNvSpPr txBox="1"/>
      </xdr:nvSpPr>
      <xdr:spPr>
        <a:xfrm>
          <a:off x="3725333" y="9931400"/>
          <a:ext cx="2633134" cy="194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t>Numbers in boxes represent absolute numbers</a:t>
          </a:r>
        </a:p>
      </xdr:txBody>
    </xdr:sp>
    <xdr:clientData/>
  </xdr:twoCellAnchor>
  <xdr:twoCellAnchor>
    <xdr:from>
      <xdr:col>10</xdr:col>
      <xdr:colOff>533398</xdr:colOff>
      <xdr:row>125</xdr:row>
      <xdr:rowOff>143930</xdr:rowOff>
    </xdr:from>
    <xdr:to>
      <xdr:col>16</xdr:col>
      <xdr:colOff>327658</xdr:colOff>
      <xdr:row>142</xdr:row>
      <xdr:rowOff>35769</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10</xdr:col>
      <xdr:colOff>438150</xdr:colOff>
      <xdr:row>149</xdr:row>
      <xdr:rowOff>17990</xdr:rowOff>
    </xdr:from>
    <xdr:to>
      <xdr:col>16</xdr:col>
      <xdr:colOff>431800</xdr:colOff>
      <xdr:row>166</xdr:row>
      <xdr:rowOff>152398</xdr:rowOff>
    </xdr:to>
    <xdr:sp macro="" textlink="">
      <xdr:nvSpPr>
        <xdr:cNvPr id="70" name="Rounded Rectangle 69"/>
        <xdr:cNvSpPr/>
      </xdr:nvSpPr>
      <xdr:spPr>
        <a:xfrm>
          <a:off x="8235950" y="33275057"/>
          <a:ext cx="6580717" cy="3300941"/>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149</xdr:row>
      <xdr:rowOff>7620</xdr:rowOff>
    </xdr:from>
    <xdr:to>
      <xdr:col>6</xdr:col>
      <xdr:colOff>922020</xdr:colOff>
      <xdr:row>167</xdr:row>
      <xdr:rowOff>0</xdr:rowOff>
    </xdr:to>
    <xdr:sp macro="" textlink="">
      <xdr:nvSpPr>
        <xdr:cNvPr id="71" name="Rounded Rectangle 70"/>
        <xdr:cNvSpPr/>
      </xdr:nvSpPr>
      <xdr:spPr>
        <a:xfrm>
          <a:off x="756073" y="16051953"/>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533398</xdr:colOff>
      <xdr:row>149</xdr:row>
      <xdr:rowOff>143930</xdr:rowOff>
    </xdr:from>
    <xdr:to>
      <xdr:col>16</xdr:col>
      <xdr:colOff>327658</xdr:colOff>
      <xdr:row>166</xdr:row>
      <xdr:rowOff>35769</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10</xdr:col>
      <xdr:colOff>438150</xdr:colOff>
      <xdr:row>178</xdr:row>
      <xdr:rowOff>17990</xdr:rowOff>
    </xdr:from>
    <xdr:to>
      <xdr:col>16</xdr:col>
      <xdr:colOff>431800</xdr:colOff>
      <xdr:row>195</xdr:row>
      <xdr:rowOff>152398</xdr:rowOff>
    </xdr:to>
    <xdr:sp macro="" textlink="">
      <xdr:nvSpPr>
        <xdr:cNvPr id="90" name="Rounded Rectangle 89"/>
        <xdr:cNvSpPr/>
      </xdr:nvSpPr>
      <xdr:spPr>
        <a:xfrm>
          <a:off x="8235950" y="39514990"/>
          <a:ext cx="6580717" cy="3300941"/>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178</xdr:row>
      <xdr:rowOff>7620</xdr:rowOff>
    </xdr:from>
    <xdr:to>
      <xdr:col>6</xdr:col>
      <xdr:colOff>922020</xdr:colOff>
      <xdr:row>196</xdr:row>
      <xdr:rowOff>0</xdr:rowOff>
    </xdr:to>
    <xdr:sp macro="" textlink="">
      <xdr:nvSpPr>
        <xdr:cNvPr id="91" name="Rounded Rectangle 90"/>
        <xdr:cNvSpPr/>
      </xdr:nvSpPr>
      <xdr:spPr>
        <a:xfrm>
          <a:off x="756073" y="22715220"/>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438150</xdr:colOff>
      <xdr:row>206</xdr:row>
      <xdr:rowOff>763056</xdr:rowOff>
    </xdr:from>
    <xdr:to>
      <xdr:col>16</xdr:col>
      <xdr:colOff>431800</xdr:colOff>
      <xdr:row>224</xdr:row>
      <xdr:rowOff>126997</xdr:rowOff>
    </xdr:to>
    <xdr:sp macro="" textlink="">
      <xdr:nvSpPr>
        <xdr:cNvPr id="94" name="Rounded Rectangle 93"/>
        <xdr:cNvSpPr/>
      </xdr:nvSpPr>
      <xdr:spPr>
        <a:xfrm>
          <a:off x="8235950" y="45848056"/>
          <a:ext cx="6580717" cy="3300941"/>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207</xdr:row>
      <xdr:rowOff>7620</xdr:rowOff>
    </xdr:from>
    <xdr:to>
      <xdr:col>6</xdr:col>
      <xdr:colOff>922020</xdr:colOff>
      <xdr:row>225</xdr:row>
      <xdr:rowOff>0</xdr:rowOff>
    </xdr:to>
    <xdr:sp macro="" textlink="">
      <xdr:nvSpPr>
        <xdr:cNvPr id="95" name="Rounded Rectangle 94"/>
        <xdr:cNvSpPr/>
      </xdr:nvSpPr>
      <xdr:spPr>
        <a:xfrm>
          <a:off x="756073" y="26897753"/>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438150</xdr:colOff>
      <xdr:row>236</xdr:row>
      <xdr:rowOff>17990</xdr:rowOff>
    </xdr:from>
    <xdr:to>
      <xdr:col>16</xdr:col>
      <xdr:colOff>431800</xdr:colOff>
      <xdr:row>253</xdr:row>
      <xdr:rowOff>152398</xdr:rowOff>
    </xdr:to>
    <xdr:sp macro="" textlink="">
      <xdr:nvSpPr>
        <xdr:cNvPr id="98" name="Rounded Rectangle 97"/>
        <xdr:cNvSpPr/>
      </xdr:nvSpPr>
      <xdr:spPr>
        <a:xfrm>
          <a:off x="8235950" y="52240390"/>
          <a:ext cx="6580717" cy="3300941"/>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236</xdr:row>
      <xdr:rowOff>7620</xdr:rowOff>
    </xdr:from>
    <xdr:to>
      <xdr:col>6</xdr:col>
      <xdr:colOff>922020</xdr:colOff>
      <xdr:row>254</xdr:row>
      <xdr:rowOff>0</xdr:rowOff>
    </xdr:to>
    <xdr:sp macro="" textlink="">
      <xdr:nvSpPr>
        <xdr:cNvPr id="99" name="Rounded Rectangle 98"/>
        <xdr:cNvSpPr/>
      </xdr:nvSpPr>
      <xdr:spPr>
        <a:xfrm>
          <a:off x="756073" y="31080287"/>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59267</xdr:colOff>
      <xdr:row>149</xdr:row>
      <xdr:rowOff>118533</xdr:rowOff>
    </xdr:from>
    <xdr:to>
      <xdr:col>6</xdr:col>
      <xdr:colOff>734060</xdr:colOff>
      <xdr:row>166</xdr:row>
      <xdr:rowOff>49954</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78740</xdr:colOff>
      <xdr:row>178</xdr:row>
      <xdr:rowOff>134621</xdr:rowOff>
    </xdr:from>
    <xdr:to>
      <xdr:col>6</xdr:col>
      <xdr:colOff>753533</xdr:colOff>
      <xdr:row>195</xdr:row>
      <xdr:rowOff>66041</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76200</xdr:colOff>
      <xdr:row>207</xdr:row>
      <xdr:rowOff>135467</xdr:rowOff>
    </xdr:from>
    <xdr:to>
      <xdr:col>6</xdr:col>
      <xdr:colOff>750993</xdr:colOff>
      <xdr:row>224</xdr:row>
      <xdr:rowOff>66888</xdr:rowOff>
    </xdr:to>
    <xdr:graphicFrame macro="">
      <xdr:nvGraphicFramePr>
        <xdr:cNvPr id="102" name="Chart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67734</xdr:colOff>
      <xdr:row>236</xdr:row>
      <xdr:rowOff>160867</xdr:rowOff>
    </xdr:from>
    <xdr:to>
      <xdr:col>6</xdr:col>
      <xdr:colOff>742527</xdr:colOff>
      <xdr:row>253</xdr:row>
      <xdr:rowOff>92288</xdr:rowOff>
    </xdr:to>
    <xdr:graphicFrame macro="">
      <xdr:nvGraphicFramePr>
        <xdr:cNvPr id="103" name="Chart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2429934</xdr:colOff>
      <xdr:row>267</xdr:row>
      <xdr:rowOff>42333</xdr:rowOff>
    </xdr:from>
    <xdr:to>
      <xdr:col>14</xdr:col>
      <xdr:colOff>143933</xdr:colOff>
      <xdr:row>286</xdr:row>
      <xdr:rowOff>0</xdr:rowOff>
    </xdr:to>
    <xdr:sp macro="" textlink="">
      <xdr:nvSpPr>
        <xdr:cNvPr id="112" name="Rounded Rectangle 111"/>
        <xdr:cNvSpPr/>
      </xdr:nvSpPr>
      <xdr:spPr>
        <a:xfrm>
          <a:off x="3283374" y="9094893"/>
          <a:ext cx="9685019" cy="3432387"/>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267</xdr:row>
      <xdr:rowOff>135466</xdr:rowOff>
    </xdr:from>
    <xdr:to>
      <xdr:col>14</xdr:col>
      <xdr:colOff>8466</xdr:colOff>
      <xdr:row>285</xdr:row>
      <xdr:rowOff>59266</xdr:rowOff>
    </xdr:to>
    <xdr:graphicFrame macro="">
      <xdr:nvGraphicFramePr>
        <xdr:cNvPr id="113" name="Chart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4</xdr:col>
      <xdr:colOff>110066</xdr:colOff>
      <xdr:row>283</xdr:row>
      <xdr:rowOff>152399</xdr:rowOff>
    </xdr:from>
    <xdr:to>
      <xdr:col>6</xdr:col>
      <xdr:colOff>812800</xdr:colOff>
      <xdr:row>285</xdr:row>
      <xdr:rowOff>8466</xdr:rowOff>
    </xdr:to>
    <xdr:sp macro="" textlink="">
      <xdr:nvSpPr>
        <xdr:cNvPr id="114" name="TextBox 113"/>
        <xdr:cNvSpPr txBox="1"/>
      </xdr:nvSpPr>
      <xdr:spPr>
        <a:xfrm>
          <a:off x="3432386" y="12131039"/>
          <a:ext cx="2988734" cy="221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288</xdr:row>
      <xdr:rowOff>42333</xdr:rowOff>
    </xdr:from>
    <xdr:to>
      <xdr:col>14</xdr:col>
      <xdr:colOff>143933</xdr:colOff>
      <xdr:row>307</xdr:row>
      <xdr:rowOff>0</xdr:rowOff>
    </xdr:to>
    <xdr:sp macro="" textlink="">
      <xdr:nvSpPr>
        <xdr:cNvPr id="115" name="Rounded Rectangle 114"/>
        <xdr:cNvSpPr/>
      </xdr:nvSpPr>
      <xdr:spPr>
        <a:xfrm>
          <a:off x="3285067" y="39615533"/>
          <a:ext cx="9694333" cy="3496734"/>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288</xdr:row>
      <xdr:rowOff>135466</xdr:rowOff>
    </xdr:from>
    <xdr:to>
      <xdr:col>14</xdr:col>
      <xdr:colOff>8466</xdr:colOff>
      <xdr:row>306</xdr:row>
      <xdr:rowOff>59266</xdr:rowOff>
    </xdr:to>
    <xdr:graphicFrame macro="">
      <xdr:nvGraphicFramePr>
        <xdr:cNvPr id="116" name="Chart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xdr:col>
      <xdr:colOff>110066</xdr:colOff>
      <xdr:row>304</xdr:row>
      <xdr:rowOff>152399</xdr:rowOff>
    </xdr:from>
    <xdr:to>
      <xdr:col>6</xdr:col>
      <xdr:colOff>812800</xdr:colOff>
      <xdr:row>306</xdr:row>
      <xdr:rowOff>8466</xdr:rowOff>
    </xdr:to>
    <xdr:sp macro="" textlink="">
      <xdr:nvSpPr>
        <xdr:cNvPr id="117" name="TextBox 116"/>
        <xdr:cNvSpPr txBox="1"/>
      </xdr:nvSpPr>
      <xdr:spPr>
        <a:xfrm>
          <a:off x="3437466" y="42705866"/>
          <a:ext cx="298873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309</xdr:row>
      <xdr:rowOff>42333</xdr:rowOff>
    </xdr:from>
    <xdr:to>
      <xdr:col>14</xdr:col>
      <xdr:colOff>143933</xdr:colOff>
      <xdr:row>328</xdr:row>
      <xdr:rowOff>0</xdr:rowOff>
    </xdr:to>
    <xdr:sp macro="" textlink="">
      <xdr:nvSpPr>
        <xdr:cNvPr id="118" name="Rounded Rectangle 117"/>
        <xdr:cNvSpPr/>
      </xdr:nvSpPr>
      <xdr:spPr>
        <a:xfrm>
          <a:off x="3285067" y="39615533"/>
          <a:ext cx="9694333" cy="3496734"/>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309</xdr:row>
      <xdr:rowOff>135466</xdr:rowOff>
    </xdr:from>
    <xdr:to>
      <xdr:col>14</xdr:col>
      <xdr:colOff>8466</xdr:colOff>
      <xdr:row>327</xdr:row>
      <xdr:rowOff>59266</xdr:rowOff>
    </xdr:to>
    <xdr:graphicFrame macro="">
      <xdr:nvGraphicFramePr>
        <xdr:cNvPr id="119" name="Chart 1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4</xdr:col>
      <xdr:colOff>110066</xdr:colOff>
      <xdr:row>325</xdr:row>
      <xdr:rowOff>152399</xdr:rowOff>
    </xdr:from>
    <xdr:to>
      <xdr:col>6</xdr:col>
      <xdr:colOff>812800</xdr:colOff>
      <xdr:row>327</xdr:row>
      <xdr:rowOff>8466</xdr:rowOff>
    </xdr:to>
    <xdr:sp macro="" textlink="">
      <xdr:nvSpPr>
        <xdr:cNvPr id="120" name="TextBox 119"/>
        <xdr:cNvSpPr txBox="1"/>
      </xdr:nvSpPr>
      <xdr:spPr>
        <a:xfrm>
          <a:off x="3437466" y="42705866"/>
          <a:ext cx="298873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3</xdr:col>
      <xdr:colOff>2429934</xdr:colOff>
      <xdr:row>330</xdr:row>
      <xdr:rowOff>42333</xdr:rowOff>
    </xdr:from>
    <xdr:to>
      <xdr:col>14</xdr:col>
      <xdr:colOff>143933</xdr:colOff>
      <xdr:row>349</xdr:row>
      <xdr:rowOff>0</xdr:rowOff>
    </xdr:to>
    <xdr:sp macro="" textlink="">
      <xdr:nvSpPr>
        <xdr:cNvPr id="121" name="Rounded Rectangle 120"/>
        <xdr:cNvSpPr/>
      </xdr:nvSpPr>
      <xdr:spPr>
        <a:xfrm>
          <a:off x="3285067" y="43679533"/>
          <a:ext cx="9694333" cy="3496734"/>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93133</xdr:colOff>
      <xdr:row>330</xdr:row>
      <xdr:rowOff>135466</xdr:rowOff>
    </xdr:from>
    <xdr:to>
      <xdr:col>14</xdr:col>
      <xdr:colOff>8466</xdr:colOff>
      <xdr:row>348</xdr:row>
      <xdr:rowOff>59266</xdr:rowOff>
    </xdr:to>
    <xdr:graphicFrame macro="">
      <xdr:nvGraphicFramePr>
        <xdr:cNvPr id="122" name="Chart 1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4</xdr:col>
      <xdr:colOff>110066</xdr:colOff>
      <xdr:row>346</xdr:row>
      <xdr:rowOff>152399</xdr:rowOff>
    </xdr:from>
    <xdr:to>
      <xdr:col>6</xdr:col>
      <xdr:colOff>812800</xdr:colOff>
      <xdr:row>348</xdr:row>
      <xdr:rowOff>8466</xdr:rowOff>
    </xdr:to>
    <xdr:sp macro="" textlink="">
      <xdr:nvSpPr>
        <xdr:cNvPr id="123" name="TextBox 122"/>
        <xdr:cNvSpPr txBox="1"/>
      </xdr:nvSpPr>
      <xdr:spPr>
        <a:xfrm>
          <a:off x="3437466" y="46769866"/>
          <a:ext cx="298873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mn-lt"/>
              <a:ea typeface="+mn-ea"/>
              <a:cs typeface="+mn-cs"/>
            </a:rPr>
            <a:t>Numbers in boxes represent absolute numbers</a:t>
          </a:r>
          <a:endParaRPr lang="en-GB" sz="1000">
            <a:effectLst/>
          </a:endParaRPr>
        </a:p>
        <a:p>
          <a:pPr algn="l"/>
          <a:endParaRPr lang="en-GB" sz="1000"/>
        </a:p>
      </xdr:txBody>
    </xdr:sp>
    <xdr:clientData/>
  </xdr:twoCellAnchor>
  <xdr:twoCellAnchor>
    <xdr:from>
      <xdr:col>10</xdr:col>
      <xdr:colOff>482603</xdr:colOff>
      <xdr:row>374</xdr:row>
      <xdr:rowOff>169335</xdr:rowOff>
    </xdr:from>
    <xdr:to>
      <xdr:col>14</xdr:col>
      <xdr:colOff>39168</xdr:colOff>
      <xdr:row>391</xdr:row>
      <xdr:rowOff>117122</xdr:rowOff>
    </xdr:to>
    <xdr:graphicFrame macro="">
      <xdr:nvGraphicFramePr>
        <xdr:cNvPr id="124" name="Chart 12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4</xdr:col>
      <xdr:colOff>160868</xdr:colOff>
      <xdr:row>375</xdr:row>
      <xdr:rowOff>0</xdr:rowOff>
    </xdr:from>
    <xdr:to>
      <xdr:col>10</xdr:col>
      <xdr:colOff>260306</xdr:colOff>
      <xdr:row>391</xdr:row>
      <xdr:rowOff>142184</xdr:rowOff>
    </xdr:to>
    <xdr:graphicFrame macro="">
      <xdr:nvGraphicFramePr>
        <xdr:cNvPr id="97" name="Chart 9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389466</xdr:colOff>
      <xdr:row>100</xdr:row>
      <xdr:rowOff>60324</xdr:rowOff>
    </xdr:from>
    <xdr:to>
      <xdr:col>11</xdr:col>
      <xdr:colOff>262467</xdr:colOff>
      <xdr:row>123</xdr:row>
      <xdr:rowOff>101600</xdr:rowOff>
    </xdr:to>
    <xdr:sp macro="" textlink="">
      <xdr:nvSpPr>
        <xdr:cNvPr id="133" name="Rounded Rectangle 132"/>
        <xdr:cNvSpPr/>
      </xdr:nvSpPr>
      <xdr:spPr>
        <a:xfrm>
          <a:off x="711199" y="22471591"/>
          <a:ext cx="7882468" cy="4325409"/>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oneCellAnchor>
        <xdr:from>
          <xdr:col>3</xdr:col>
          <xdr:colOff>0</xdr:colOff>
          <xdr:row>105</xdr:row>
          <xdr:rowOff>93135</xdr:rowOff>
        </xdr:from>
        <xdr:ext cx="350520" cy="182880"/>
        <xdr:pic>
          <xdr:nvPicPr>
            <xdr:cNvPr id="140" name="Picture 139"/>
            <xdr:cNvPicPr preferRelativeResize="0">
              <a:picLocks noChangeArrowheads="1"/>
              <a:extLst>
                <a:ext uri="{84589F7E-364E-4C9E-8A38-B11213B215E9}">
                  <a14:cameraTool cellRange="FORMAT_LA!E6" spid="_x0000_s410990"/>
                </a:ext>
              </a:extLst>
            </xdr:cNvPicPr>
          </xdr:nvPicPr>
          <xdr:blipFill>
            <a:blip xmlns:r="http://schemas.openxmlformats.org/officeDocument/2006/relationships" r:embed="rId49"/>
            <a:srcRect/>
            <a:stretch>
              <a:fillRect/>
            </a:stretch>
          </xdr:blipFill>
          <xdr:spPr bwMode="auto">
            <a:xfrm>
              <a:off x="5817446" y="8331202"/>
              <a:ext cx="35052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0</xdr:colOff>
          <xdr:row>105</xdr:row>
          <xdr:rowOff>110063</xdr:rowOff>
        </xdr:from>
        <xdr:ext cx="350520" cy="182880"/>
        <xdr:pic>
          <xdr:nvPicPr>
            <xdr:cNvPr id="141" name="Picture 140"/>
            <xdr:cNvPicPr preferRelativeResize="0">
              <a:picLocks noChangeArrowheads="1"/>
              <a:extLst>
                <a:ext uri="{84589F7E-364E-4C9E-8A38-B11213B215E9}">
                  <a14:cameraTool cellRange="FORMAT_LA!E7" spid="_x0000_s410991"/>
                </a:ext>
              </a:extLst>
            </xdr:cNvPicPr>
          </xdr:nvPicPr>
          <xdr:blipFill>
            <a:blip xmlns:r="http://schemas.openxmlformats.org/officeDocument/2006/relationships" r:embed="rId50"/>
            <a:srcRect/>
            <a:stretch>
              <a:fillRect/>
            </a:stretch>
          </xdr:blipFill>
          <xdr:spPr bwMode="auto">
            <a:xfrm>
              <a:off x="1794934" y="8348130"/>
              <a:ext cx="35052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0</xdr:colOff>
          <xdr:row>102</xdr:row>
          <xdr:rowOff>160867</xdr:rowOff>
        </xdr:from>
        <xdr:ext cx="350520" cy="182880"/>
        <xdr:pic>
          <xdr:nvPicPr>
            <xdr:cNvPr id="142" name="Picture 141"/>
            <xdr:cNvPicPr preferRelativeResize="0">
              <a:picLocks noChangeArrowheads="1"/>
              <a:extLst>
                <a:ext uri="{84589F7E-364E-4C9E-8A38-B11213B215E9}">
                  <a14:cameraTool cellRange="FORMAT_LA!F7" spid="_x0000_s410992"/>
                </a:ext>
              </a:extLst>
            </xdr:cNvPicPr>
          </xdr:nvPicPr>
          <xdr:blipFill>
            <a:blip xmlns:r="http://schemas.openxmlformats.org/officeDocument/2006/relationships" r:embed="rId51"/>
            <a:srcRect/>
            <a:stretch>
              <a:fillRect/>
            </a:stretch>
          </xdr:blipFill>
          <xdr:spPr bwMode="auto">
            <a:xfrm>
              <a:off x="1794933" y="7840134"/>
              <a:ext cx="35052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0</xdr:colOff>
          <xdr:row>102</xdr:row>
          <xdr:rowOff>160867</xdr:rowOff>
        </xdr:from>
        <xdr:ext cx="350520" cy="182880"/>
        <xdr:pic>
          <xdr:nvPicPr>
            <xdr:cNvPr id="143" name="Picture 142"/>
            <xdr:cNvPicPr preferRelativeResize="0">
              <a:picLocks noChangeArrowheads="1"/>
              <a:extLst>
                <a:ext uri="{84589F7E-364E-4C9E-8A38-B11213B215E9}">
                  <a14:cameraTool cellRange="FORMAT_LA!F6" spid="_x0000_s410993"/>
                </a:ext>
              </a:extLst>
            </xdr:cNvPicPr>
          </xdr:nvPicPr>
          <xdr:blipFill>
            <a:blip xmlns:r="http://schemas.openxmlformats.org/officeDocument/2006/relationships" r:embed="rId52"/>
            <a:srcRect/>
            <a:stretch>
              <a:fillRect/>
            </a:stretch>
          </xdr:blipFill>
          <xdr:spPr bwMode="auto">
            <a:xfrm>
              <a:off x="5817447" y="7840134"/>
              <a:ext cx="350520" cy="182880"/>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3</xdr:col>
      <xdr:colOff>0</xdr:colOff>
      <xdr:row>101</xdr:row>
      <xdr:rowOff>25400</xdr:rowOff>
    </xdr:from>
    <xdr:to>
      <xdr:col>11</xdr:col>
      <xdr:colOff>110067</xdr:colOff>
      <xdr:row>122</xdr:row>
      <xdr:rowOff>93134</xdr:rowOff>
    </xdr:to>
    <xdr:graphicFrame macro="">
      <xdr:nvGraphicFramePr>
        <xdr:cNvPr id="147" name="Chart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10</xdr:col>
      <xdr:colOff>438150</xdr:colOff>
      <xdr:row>55</xdr:row>
      <xdr:rowOff>17989</xdr:rowOff>
    </xdr:from>
    <xdr:to>
      <xdr:col>16</xdr:col>
      <xdr:colOff>431800</xdr:colOff>
      <xdr:row>72</xdr:row>
      <xdr:rowOff>137582</xdr:rowOff>
    </xdr:to>
    <xdr:sp macro="" textlink="">
      <xdr:nvSpPr>
        <xdr:cNvPr id="144" name="Rounded Rectangle 143"/>
        <xdr:cNvSpPr/>
      </xdr:nvSpPr>
      <xdr:spPr>
        <a:xfrm>
          <a:off x="8235950" y="12438589"/>
          <a:ext cx="6580717" cy="3286126"/>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434340</xdr:colOff>
      <xdr:row>55</xdr:row>
      <xdr:rowOff>7620</xdr:rowOff>
    </xdr:from>
    <xdr:to>
      <xdr:col>6</xdr:col>
      <xdr:colOff>922020</xdr:colOff>
      <xdr:row>73</xdr:row>
      <xdr:rowOff>0</xdr:rowOff>
    </xdr:to>
    <xdr:sp macro="" textlink="">
      <xdr:nvSpPr>
        <xdr:cNvPr id="145" name="Rounded Rectangle 144"/>
        <xdr:cNvSpPr/>
      </xdr:nvSpPr>
      <xdr:spPr>
        <a:xfrm>
          <a:off x="756073" y="2615353"/>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31750</xdr:colOff>
      <xdr:row>55</xdr:row>
      <xdr:rowOff>137160</xdr:rowOff>
    </xdr:from>
    <xdr:to>
      <xdr:col>6</xdr:col>
      <xdr:colOff>800100</xdr:colOff>
      <xdr:row>72</xdr:row>
      <xdr:rowOff>68580</xdr:rowOff>
    </xdr:to>
    <xdr:graphicFrame macro="">
      <xdr:nvGraphicFramePr>
        <xdr:cNvPr id="146" name="Chart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mc:AlternateContent xmlns:mc="http://schemas.openxmlformats.org/markup-compatibility/2006">
    <mc:Choice xmlns:a14="http://schemas.microsoft.com/office/drawing/2010/main" Requires="a14">
      <xdr:twoCellAnchor>
        <xdr:from>
          <xdr:col>6</xdr:col>
          <xdr:colOff>93978</xdr:colOff>
          <xdr:row>66</xdr:row>
          <xdr:rowOff>59268</xdr:rowOff>
        </xdr:from>
        <xdr:to>
          <xdr:col>6</xdr:col>
          <xdr:colOff>534245</xdr:colOff>
          <xdr:row>67</xdr:row>
          <xdr:rowOff>59269</xdr:rowOff>
        </xdr:to>
        <xdr:pic>
          <xdr:nvPicPr>
            <xdr:cNvPr id="154" name="Picture 153"/>
            <xdr:cNvPicPr preferRelativeResize="0">
              <a:picLocks noChangeArrowheads="1"/>
              <a:extLst>
                <a:ext uri="{84589F7E-364E-4C9E-8A38-B11213B215E9}">
                  <a14:cameraTool cellRange="FORMAT_TRUST!C54" spid="_x0000_s410994"/>
                </a:ext>
              </a:extLst>
            </xdr:cNvPicPr>
          </xdr:nvPicPr>
          <xdr:blipFill>
            <a:blip xmlns:r="http://schemas.openxmlformats.org/officeDocument/2006/relationships" r:embed="rId55"/>
            <a:srcRect/>
            <a:stretch>
              <a:fillRect/>
            </a:stretch>
          </xdr:blipFill>
          <xdr:spPr bwMode="auto">
            <a:xfrm>
              <a:off x="5707378" y="14113935"/>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939798</xdr:colOff>
          <xdr:row>66</xdr:row>
          <xdr:rowOff>50804</xdr:rowOff>
        </xdr:from>
        <xdr:to>
          <xdr:col>3</xdr:col>
          <xdr:colOff>1380065</xdr:colOff>
          <xdr:row>67</xdr:row>
          <xdr:rowOff>50805</xdr:rowOff>
        </xdr:to>
        <xdr:pic>
          <xdr:nvPicPr>
            <xdr:cNvPr id="155" name="Picture 154"/>
            <xdr:cNvPicPr preferRelativeResize="0">
              <a:picLocks noChangeAspect="1" noChangeArrowheads="1"/>
              <a:extLst>
                <a:ext uri="{84589F7E-364E-4C9E-8A38-B11213B215E9}">
                  <a14:cameraTool cellRange="FORMAT_TRUST!C55" spid="_x0000_s410995"/>
                </a:ext>
              </a:extLst>
            </xdr:cNvPicPr>
          </xdr:nvPicPr>
          <xdr:blipFill>
            <a:blip xmlns:r="http://schemas.openxmlformats.org/officeDocument/2006/relationships" r:embed="rId56"/>
            <a:srcRect/>
            <a:stretch>
              <a:fillRect/>
            </a:stretch>
          </xdr:blipFill>
          <xdr:spPr bwMode="auto">
            <a:xfrm>
              <a:off x="1794931" y="14105471"/>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xdr:col>
          <xdr:colOff>939799</xdr:colOff>
          <xdr:row>63</xdr:row>
          <xdr:rowOff>118532</xdr:rowOff>
        </xdr:from>
        <xdr:to>
          <xdr:col>3</xdr:col>
          <xdr:colOff>1380066</xdr:colOff>
          <xdr:row>64</xdr:row>
          <xdr:rowOff>118533</xdr:rowOff>
        </xdr:to>
        <xdr:pic>
          <xdr:nvPicPr>
            <xdr:cNvPr id="156" name="Picture 155"/>
            <xdr:cNvPicPr preferRelativeResize="0">
              <a:picLocks noChangeArrowheads="1"/>
              <a:extLst>
                <a:ext uri="{84589F7E-364E-4C9E-8A38-B11213B215E9}">
                  <a14:cameraTool cellRange="FORMAT_TRUST!D55" spid="_x0000_s410996"/>
                </a:ext>
              </a:extLst>
            </xdr:cNvPicPr>
          </xdr:nvPicPr>
          <xdr:blipFill>
            <a:blip xmlns:r="http://schemas.openxmlformats.org/officeDocument/2006/relationships" r:embed="rId57"/>
            <a:srcRect/>
            <a:stretch>
              <a:fillRect/>
            </a:stretch>
          </xdr:blipFill>
          <xdr:spPr bwMode="auto">
            <a:xfrm>
              <a:off x="1794932" y="13614399"/>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93971</xdr:colOff>
          <xdr:row>63</xdr:row>
          <xdr:rowOff>101603</xdr:rowOff>
        </xdr:from>
        <xdr:to>
          <xdr:col>6</xdr:col>
          <xdr:colOff>534238</xdr:colOff>
          <xdr:row>64</xdr:row>
          <xdr:rowOff>101604</xdr:rowOff>
        </xdr:to>
        <xdr:pic>
          <xdr:nvPicPr>
            <xdr:cNvPr id="157" name="Picture 156"/>
            <xdr:cNvPicPr preferRelativeResize="0">
              <a:picLocks noChangeArrowheads="1"/>
              <a:extLst>
                <a:ext uri="{84589F7E-364E-4C9E-8A38-B11213B215E9}">
                  <a14:cameraTool cellRange="FORMAT_TRUST!D54" spid="_x0000_s410997"/>
                </a:ext>
              </a:extLst>
            </xdr:cNvPicPr>
          </xdr:nvPicPr>
          <xdr:blipFill>
            <a:blip xmlns:r="http://schemas.openxmlformats.org/officeDocument/2006/relationships" r:embed="rId58"/>
            <a:srcRect/>
            <a:stretch>
              <a:fillRect/>
            </a:stretch>
          </xdr:blipFill>
          <xdr:spPr bwMode="auto">
            <a:xfrm>
              <a:off x="5707371" y="13597470"/>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6</xdr:col>
          <xdr:colOff>93975</xdr:colOff>
          <xdr:row>60</xdr:row>
          <xdr:rowOff>93135</xdr:rowOff>
        </xdr:from>
        <xdr:ext cx="441960" cy="182880"/>
        <xdr:pic>
          <xdr:nvPicPr>
            <xdr:cNvPr id="158" name="Picture 157"/>
            <xdr:cNvPicPr preferRelativeResize="0">
              <a:picLocks noChangeArrowheads="1"/>
              <a:extLst>
                <a:ext uri="{84589F7E-364E-4C9E-8A38-B11213B215E9}">
                  <a14:cameraTool cellRange="FORMAT_TRUST!E54" spid="_x0000_s410998"/>
                </a:ext>
              </a:extLst>
            </xdr:cNvPicPr>
          </xdr:nvPicPr>
          <xdr:blipFill>
            <a:blip xmlns:r="http://schemas.openxmlformats.org/officeDocument/2006/relationships" r:embed="rId59"/>
            <a:srcRect/>
            <a:stretch>
              <a:fillRect/>
            </a:stretch>
          </xdr:blipFill>
          <xdr:spPr bwMode="auto">
            <a:xfrm>
              <a:off x="5707375" y="3632202"/>
              <a:ext cx="44196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939801</xdr:colOff>
          <xdr:row>60</xdr:row>
          <xdr:rowOff>110063</xdr:rowOff>
        </xdr:from>
        <xdr:ext cx="441960" cy="182880"/>
        <xdr:pic>
          <xdr:nvPicPr>
            <xdr:cNvPr id="159" name="Picture 158"/>
            <xdr:cNvPicPr preferRelativeResize="0">
              <a:picLocks noChangeArrowheads="1"/>
              <a:extLst>
                <a:ext uri="{84589F7E-364E-4C9E-8A38-B11213B215E9}">
                  <a14:cameraTool cellRange="FORMAT_TRUST!E55" spid="_x0000_s410999"/>
                </a:ext>
              </a:extLst>
            </xdr:cNvPicPr>
          </xdr:nvPicPr>
          <xdr:blipFill>
            <a:blip xmlns:r="http://schemas.openxmlformats.org/officeDocument/2006/relationships" r:embed="rId60"/>
            <a:srcRect/>
            <a:stretch>
              <a:fillRect/>
            </a:stretch>
          </xdr:blipFill>
          <xdr:spPr bwMode="auto">
            <a:xfrm>
              <a:off x="1794934" y="3649130"/>
              <a:ext cx="44196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xdr:col>
          <xdr:colOff>939800</xdr:colOff>
          <xdr:row>57</xdr:row>
          <xdr:rowOff>160867</xdr:rowOff>
        </xdr:from>
        <xdr:ext cx="441960" cy="182880"/>
        <xdr:pic>
          <xdr:nvPicPr>
            <xdr:cNvPr id="160" name="Picture 159"/>
            <xdr:cNvPicPr preferRelativeResize="0">
              <a:picLocks noChangeArrowheads="1"/>
              <a:extLst>
                <a:ext uri="{84589F7E-364E-4C9E-8A38-B11213B215E9}">
                  <a14:cameraTool cellRange="FORMAT_TRUST!F55" spid="_x0000_s411000"/>
                </a:ext>
              </a:extLst>
            </xdr:cNvPicPr>
          </xdr:nvPicPr>
          <xdr:blipFill>
            <a:blip xmlns:r="http://schemas.openxmlformats.org/officeDocument/2006/relationships" r:embed="rId61"/>
            <a:srcRect/>
            <a:stretch>
              <a:fillRect/>
            </a:stretch>
          </xdr:blipFill>
          <xdr:spPr bwMode="auto">
            <a:xfrm>
              <a:off x="1794933" y="3141134"/>
              <a:ext cx="441960" cy="182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93976</xdr:colOff>
          <xdr:row>57</xdr:row>
          <xdr:rowOff>160867</xdr:rowOff>
        </xdr:from>
        <xdr:ext cx="441960" cy="182880"/>
        <xdr:pic>
          <xdr:nvPicPr>
            <xdr:cNvPr id="161" name="Picture 160"/>
            <xdr:cNvPicPr preferRelativeResize="0">
              <a:picLocks noChangeArrowheads="1"/>
              <a:extLst>
                <a:ext uri="{84589F7E-364E-4C9E-8A38-B11213B215E9}">
                  <a14:cameraTool cellRange="FORMAT_TRUST!F54" spid="_x0000_s411001"/>
                </a:ext>
              </a:extLst>
            </xdr:cNvPicPr>
          </xdr:nvPicPr>
          <xdr:blipFill>
            <a:blip xmlns:r="http://schemas.openxmlformats.org/officeDocument/2006/relationships" r:embed="rId62"/>
            <a:srcRect/>
            <a:stretch>
              <a:fillRect/>
            </a:stretch>
          </xdr:blipFill>
          <xdr:spPr bwMode="auto">
            <a:xfrm>
              <a:off x="5707376" y="3141134"/>
              <a:ext cx="441960" cy="182880"/>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3</xdr:col>
      <xdr:colOff>122766</xdr:colOff>
      <xdr:row>70</xdr:row>
      <xdr:rowOff>16941</xdr:rowOff>
    </xdr:from>
    <xdr:to>
      <xdr:col>3</xdr:col>
      <xdr:colOff>212766</xdr:colOff>
      <xdr:row>70</xdr:row>
      <xdr:rowOff>106941</xdr:rowOff>
    </xdr:to>
    <xdr:sp macro="" textlink="">
      <xdr:nvSpPr>
        <xdr:cNvPr id="162" name="Rectangle 161"/>
        <xdr:cNvSpPr>
          <a:spLocks noChangeAspect="1"/>
        </xdr:cNvSpPr>
      </xdr:nvSpPr>
      <xdr:spPr>
        <a:xfrm flipH="1">
          <a:off x="977899" y="5418674"/>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624840</xdr:colOff>
      <xdr:row>55</xdr:row>
      <xdr:rowOff>137160</xdr:rowOff>
    </xdr:from>
    <xdr:to>
      <xdr:col>5</xdr:col>
      <xdr:colOff>91440</xdr:colOff>
      <xdr:row>57</xdr:row>
      <xdr:rowOff>22860</xdr:rowOff>
    </xdr:to>
    <xdr:sp macro="" textlink="">
      <xdr:nvSpPr>
        <xdr:cNvPr id="163" name="TextBox 6"/>
        <xdr:cNvSpPr txBox="1"/>
      </xdr:nvSpPr>
      <xdr:spPr>
        <a:xfrm>
          <a:off x="3952240" y="2744893"/>
          <a:ext cx="635000" cy="258234"/>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GB" sz="1000" b="1"/>
            <a:t>Female</a:t>
          </a:r>
        </a:p>
      </xdr:txBody>
    </xdr:sp>
    <xdr:clientData/>
  </xdr:twoCellAnchor>
  <xdr:twoCellAnchor>
    <xdr:from>
      <xdr:col>3</xdr:col>
      <xdr:colOff>118538</xdr:colOff>
      <xdr:row>70</xdr:row>
      <xdr:rowOff>160867</xdr:rowOff>
    </xdr:from>
    <xdr:to>
      <xdr:col>6</xdr:col>
      <xdr:colOff>846671</xdr:colOff>
      <xdr:row>72</xdr:row>
      <xdr:rowOff>127000</xdr:rowOff>
    </xdr:to>
    <xdr:sp macro="" textlink="">
      <xdr:nvSpPr>
        <xdr:cNvPr id="164" name="TextBox 163"/>
        <xdr:cNvSpPr txBox="1"/>
      </xdr:nvSpPr>
      <xdr:spPr>
        <a:xfrm>
          <a:off x="973671" y="5562600"/>
          <a:ext cx="5486400" cy="338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000" kern="0" spc="0"/>
            <a:t>Numbers in boxes represent absolute numbers. Supressed low numbers are represented by a dash (-)</a:t>
          </a:r>
        </a:p>
      </xdr:txBody>
    </xdr:sp>
    <xdr:clientData/>
  </xdr:twoCellAnchor>
  <xdr:twoCellAnchor>
    <xdr:from>
      <xdr:col>10</xdr:col>
      <xdr:colOff>533398</xdr:colOff>
      <xdr:row>55</xdr:row>
      <xdr:rowOff>143931</xdr:rowOff>
    </xdr:from>
    <xdr:to>
      <xdr:col>16</xdr:col>
      <xdr:colOff>327658</xdr:colOff>
      <xdr:row>72</xdr:row>
      <xdr:rowOff>35769</xdr:rowOff>
    </xdr:to>
    <xdr:graphicFrame macro="">
      <xdr:nvGraphicFramePr>
        <xdr:cNvPr id="165" name="Chart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mc:AlternateContent xmlns:mc="http://schemas.openxmlformats.org/markup-compatibility/2006">
    <mc:Choice xmlns:a14="http://schemas.microsoft.com/office/drawing/2010/main" Requires="a14">
      <xdr:twoCellAnchor>
        <xdr:from>
          <xdr:col>3</xdr:col>
          <xdr:colOff>937683</xdr:colOff>
          <xdr:row>89</xdr:row>
          <xdr:rowOff>44027</xdr:rowOff>
        </xdr:from>
        <xdr:to>
          <xdr:col>3</xdr:col>
          <xdr:colOff>1377950</xdr:colOff>
          <xdr:row>90</xdr:row>
          <xdr:rowOff>44027</xdr:rowOff>
        </xdr:to>
        <xdr:pic>
          <xdr:nvPicPr>
            <xdr:cNvPr id="128" name="Picture 127"/>
            <xdr:cNvPicPr preferRelativeResize="0">
              <a:picLocks noChangeArrowheads="1"/>
              <a:extLst>
                <a:ext uri="{84589F7E-364E-4C9E-8A38-B11213B215E9}">
                  <a14:cameraTool cellRange="FORMAT_TRUST!C78" spid="_x0000_s411002"/>
                </a:ext>
              </a:extLst>
            </xdr:cNvPicPr>
          </xdr:nvPicPr>
          <xdr:blipFill>
            <a:blip xmlns:r="http://schemas.openxmlformats.org/officeDocument/2006/relationships" r:embed="rId64"/>
            <a:srcRect/>
            <a:stretch>
              <a:fillRect/>
            </a:stretch>
          </xdr:blipFill>
          <xdr:spPr bwMode="auto">
            <a:xfrm>
              <a:off x="1792816" y="19364960"/>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xdr:col>
      <xdr:colOff>397934</xdr:colOff>
      <xdr:row>78</xdr:row>
      <xdr:rowOff>8467</xdr:rowOff>
    </xdr:from>
    <xdr:to>
      <xdr:col>14</xdr:col>
      <xdr:colOff>1139614</xdr:colOff>
      <xdr:row>96</xdr:row>
      <xdr:rowOff>847</xdr:rowOff>
    </xdr:to>
    <xdr:sp macro="" textlink="">
      <xdr:nvSpPr>
        <xdr:cNvPr id="126" name="Rounded Rectangle 125"/>
        <xdr:cNvSpPr/>
      </xdr:nvSpPr>
      <xdr:spPr>
        <a:xfrm>
          <a:off x="8195734" y="17280467"/>
          <a:ext cx="5779347" cy="3345180"/>
        </a:xfrm>
        <a:prstGeom prst="roundRect">
          <a:avLst>
            <a:gd name="adj" fmla="val 895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528744</xdr:colOff>
      <xdr:row>78</xdr:row>
      <xdr:rowOff>138007</xdr:rowOff>
    </xdr:from>
    <xdr:to>
      <xdr:col>14</xdr:col>
      <xdr:colOff>1017694</xdr:colOff>
      <xdr:row>95</xdr:row>
      <xdr:rowOff>69427</xdr:rowOff>
    </xdr:to>
    <xdr:graphicFrame macro="">
      <xdr:nvGraphicFramePr>
        <xdr:cNvPr id="127" name="Chart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mc:AlternateContent xmlns:mc="http://schemas.openxmlformats.org/markup-compatibility/2006">
    <mc:Choice xmlns:a14="http://schemas.microsoft.com/office/drawing/2010/main" Requires="a14">
      <xdr:twoCellAnchor>
        <xdr:from>
          <xdr:col>11</xdr:col>
          <xdr:colOff>903393</xdr:colOff>
          <xdr:row>86</xdr:row>
          <xdr:rowOff>127846</xdr:rowOff>
        </xdr:from>
        <xdr:to>
          <xdr:col>11</xdr:col>
          <xdr:colOff>1343660</xdr:colOff>
          <xdr:row>87</xdr:row>
          <xdr:rowOff>127846</xdr:rowOff>
        </xdr:to>
        <xdr:pic>
          <xdr:nvPicPr>
            <xdr:cNvPr id="129" name="Picture 128"/>
            <xdr:cNvPicPr preferRelativeResize="0">
              <a:picLocks noChangeArrowheads="1"/>
              <a:extLst>
                <a:ext uri="{84589F7E-364E-4C9E-8A38-B11213B215E9}">
                  <a14:cameraTool cellRange="FORMAT_TRUST!D92" spid="_x0000_s411003"/>
                </a:ext>
              </a:extLst>
            </xdr:cNvPicPr>
          </xdr:nvPicPr>
          <xdr:blipFill>
            <a:blip xmlns:r="http://schemas.openxmlformats.org/officeDocument/2006/relationships" r:embed="rId66"/>
            <a:srcRect/>
            <a:stretch>
              <a:fillRect/>
            </a:stretch>
          </xdr:blipFill>
          <xdr:spPr bwMode="auto">
            <a:xfrm>
              <a:off x="9234593" y="18889979"/>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311565</xdr:colOff>
          <xdr:row>86</xdr:row>
          <xdr:rowOff>102450</xdr:rowOff>
        </xdr:from>
        <xdr:to>
          <xdr:col>14</xdr:col>
          <xdr:colOff>751832</xdr:colOff>
          <xdr:row>87</xdr:row>
          <xdr:rowOff>102450</xdr:rowOff>
        </xdr:to>
        <xdr:pic>
          <xdr:nvPicPr>
            <xdr:cNvPr id="130" name="Picture 129"/>
            <xdr:cNvPicPr preferRelativeResize="0">
              <a:picLocks noChangeArrowheads="1"/>
              <a:extLst>
                <a:ext uri="{84589F7E-364E-4C9E-8A38-B11213B215E9}">
                  <a14:cameraTool cellRange="FORMAT_TRUST!D91" spid="_x0000_s411004"/>
                </a:ext>
              </a:extLst>
            </xdr:cNvPicPr>
          </xdr:nvPicPr>
          <xdr:blipFill>
            <a:blip xmlns:r="http://schemas.openxmlformats.org/officeDocument/2006/relationships" r:embed="rId67"/>
            <a:srcRect/>
            <a:stretch>
              <a:fillRect/>
            </a:stretch>
          </xdr:blipFill>
          <xdr:spPr bwMode="auto">
            <a:xfrm>
              <a:off x="13147032" y="18864583"/>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14</xdr:col>
          <xdr:colOff>311569</xdr:colOff>
          <xdr:row>83</xdr:row>
          <xdr:rowOff>93982</xdr:rowOff>
        </xdr:from>
        <xdr:ext cx="440267" cy="186267"/>
        <xdr:pic>
          <xdr:nvPicPr>
            <xdr:cNvPr id="131" name="Picture 130"/>
            <xdr:cNvPicPr preferRelativeResize="0">
              <a:picLocks noChangeArrowheads="1"/>
              <a:extLst>
                <a:ext uri="{84589F7E-364E-4C9E-8A38-B11213B215E9}">
                  <a14:cameraTool cellRange="FORMAT_TRUST!E91" spid="_x0000_s411005"/>
                </a:ext>
              </a:extLst>
            </xdr:cNvPicPr>
          </xdr:nvPicPr>
          <xdr:blipFill>
            <a:blip xmlns:r="http://schemas.openxmlformats.org/officeDocument/2006/relationships" r:embed="rId68"/>
            <a:srcRect/>
            <a:stretch>
              <a:fillRect/>
            </a:stretch>
          </xdr:blipFill>
          <xdr:spPr bwMode="auto">
            <a:xfrm>
              <a:off x="13147036" y="18297315"/>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11</xdr:col>
          <xdr:colOff>903395</xdr:colOff>
          <xdr:row>83</xdr:row>
          <xdr:rowOff>110910</xdr:rowOff>
        </xdr:from>
        <xdr:ext cx="440267" cy="186267"/>
        <xdr:pic>
          <xdr:nvPicPr>
            <xdr:cNvPr id="132" name="Picture 131"/>
            <xdr:cNvPicPr preferRelativeResize="0">
              <a:picLocks noChangeArrowheads="1"/>
              <a:extLst>
                <a:ext uri="{84589F7E-364E-4C9E-8A38-B11213B215E9}">
                  <a14:cameraTool cellRange="FORMAT_TRUST!E92" spid="_x0000_s411006"/>
                </a:ext>
              </a:extLst>
            </xdr:cNvPicPr>
          </xdr:nvPicPr>
          <xdr:blipFill>
            <a:blip xmlns:r="http://schemas.openxmlformats.org/officeDocument/2006/relationships" r:embed="rId69"/>
            <a:srcRect/>
            <a:stretch>
              <a:fillRect/>
            </a:stretch>
          </xdr:blipFill>
          <xdr:spPr bwMode="auto">
            <a:xfrm>
              <a:off x="9234595" y="18314243"/>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11</xdr:col>
          <xdr:colOff>903394</xdr:colOff>
          <xdr:row>80</xdr:row>
          <xdr:rowOff>161714</xdr:rowOff>
        </xdr:from>
        <xdr:ext cx="440267" cy="186267"/>
        <xdr:pic>
          <xdr:nvPicPr>
            <xdr:cNvPr id="134" name="Picture 133"/>
            <xdr:cNvPicPr preferRelativeResize="0">
              <a:picLocks noChangeArrowheads="1"/>
              <a:extLst>
                <a:ext uri="{84589F7E-364E-4C9E-8A38-B11213B215E9}">
                  <a14:cameraTool cellRange="FORMAT_TRUST!F92" spid="_x0000_s411007"/>
                </a:ext>
              </a:extLst>
            </xdr:cNvPicPr>
          </xdr:nvPicPr>
          <xdr:blipFill>
            <a:blip xmlns:r="http://schemas.openxmlformats.org/officeDocument/2006/relationships" r:embed="rId70"/>
            <a:srcRect/>
            <a:stretch>
              <a:fillRect/>
            </a:stretch>
          </xdr:blipFill>
          <xdr:spPr bwMode="auto">
            <a:xfrm>
              <a:off x="9234594" y="17806247"/>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14</xdr:col>
          <xdr:colOff>311570</xdr:colOff>
          <xdr:row>80</xdr:row>
          <xdr:rowOff>161714</xdr:rowOff>
        </xdr:from>
        <xdr:ext cx="440267" cy="186267"/>
        <xdr:pic>
          <xdr:nvPicPr>
            <xdr:cNvPr id="135" name="Picture 134"/>
            <xdr:cNvPicPr preferRelativeResize="0">
              <a:picLocks noChangeArrowheads="1"/>
              <a:extLst>
                <a:ext uri="{84589F7E-364E-4C9E-8A38-B11213B215E9}">
                  <a14:cameraTool cellRange="FORMAT_TRUST!F91" spid="_x0000_s411008"/>
                </a:ext>
              </a:extLst>
            </xdr:cNvPicPr>
          </xdr:nvPicPr>
          <xdr:blipFill>
            <a:blip xmlns:r="http://schemas.openxmlformats.org/officeDocument/2006/relationships" r:embed="rId71"/>
            <a:srcRect/>
            <a:stretch>
              <a:fillRect/>
            </a:stretch>
          </xdr:blipFill>
          <xdr:spPr bwMode="auto">
            <a:xfrm>
              <a:off x="13147037" y="17806247"/>
              <a:ext cx="440267" cy="186267"/>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11</xdr:col>
      <xdr:colOff>103294</xdr:colOff>
      <xdr:row>79</xdr:row>
      <xdr:rowOff>43188</xdr:rowOff>
    </xdr:from>
    <xdr:to>
      <xdr:col>11</xdr:col>
      <xdr:colOff>193294</xdr:colOff>
      <xdr:row>79</xdr:row>
      <xdr:rowOff>133188</xdr:rowOff>
    </xdr:to>
    <xdr:sp macro="" textlink="">
      <xdr:nvSpPr>
        <xdr:cNvPr id="136" name="Rectangle 135"/>
        <xdr:cNvSpPr>
          <a:spLocks noChangeAspect="1"/>
        </xdr:cNvSpPr>
      </xdr:nvSpPr>
      <xdr:spPr>
        <a:xfrm flipH="1">
          <a:off x="8434494" y="17501455"/>
          <a:ext cx="90000" cy="90000"/>
        </a:xfrm>
        <a:prstGeom prst="rect">
          <a:avLst/>
        </a:prstGeom>
        <a:solidFill>
          <a:srgbClr val="CC6677"/>
        </a:solidFill>
        <a:ln w="3175">
          <a:solidFill>
            <a:schemeClr val="tx1"/>
          </a:solidFill>
        </a:ln>
        <a:scene3d>
          <a:camera prst="orthographicFront">
            <a:rot lat="0" lon="0" rev="27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31328</xdr:colOff>
      <xdr:row>94</xdr:row>
      <xdr:rowOff>51648</xdr:rowOff>
    </xdr:from>
    <xdr:to>
      <xdr:col>14</xdr:col>
      <xdr:colOff>971128</xdr:colOff>
      <xdr:row>95</xdr:row>
      <xdr:rowOff>9314</xdr:rowOff>
    </xdr:to>
    <xdr:sp macro="" textlink="">
      <xdr:nvSpPr>
        <xdr:cNvPr id="137" name="TextBox 136"/>
        <xdr:cNvSpPr txBox="1"/>
      </xdr:nvSpPr>
      <xdr:spPr>
        <a:xfrm>
          <a:off x="8362528" y="20303915"/>
          <a:ext cx="5444067" cy="14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Numbers in boxes represent absolute numbers. </a:t>
          </a:r>
          <a:r>
            <a:rPr lang="en-GB" sz="1000">
              <a:solidFill>
                <a:schemeClr val="dk1"/>
              </a:solidFill>
              <a:effectLst/>
              <a:latin typeface="+mn-lt"/>
              <a:ea typeface="+mn-ea"/>
              <a:cs typeface="+mn-cs"/>
            </a:rPr>
            <a:t>Supressed low numbers are represented by a dash (-)</a:t>
          </a:r>
          <a:endParaRPr lang="en-GB" sz="1000">
            <a:effectLst/>
          </a:endParaRPr>
        </a:p>
        <a:p>
          <a:pPr algn="ctr"/>
          <a:endParaRPr lang="en-GB" sz="1000"/>
        </a:p>
      </xdr:txBody>
    </xdr:sp>
    <xdr:clientData/>
  </xdr:twoCellAnchor>
  <mc:AlternateContent xmlns:mc="http://schemas.openxmlformats.org/markup-compatibility/2006">
    <mc:Choice xmlns:a14="http://schemas.microsoft.com/office/drawing/2010/main" Requires="a14">
      <xdr:twoCellAnchor>
        <xdr:from>
          <xdr:col>11</xdr:col>
          <xdr:colOff>909744</xdr:colOff>
          <xdr:row>89</xdr:row>
          <xdr:rowOff>44874</xdr:rowOff>
        </xdr:from>
        <xdr:to>
          <xdr:col>11</xdr:col>
          <xdr:colOff>1350011</xdr:colOff>
          <xdr:row>90</xdr:row>
          <xdr:rowOff>44874</xdr:rowOff>
        </xdr:to>
        <xdr:pic>
          <xdr:nvPicPr>
            <xdr:cNvPr id="138" name="Picture 137"/>
            <xdr:cNvPicPr preferRelativeResize="0">
              <a:picLocks noChangeArrowheads="1"/>
              <a:extLst>
                <a:ext uri="{84589F7E-364E-4C9E-8A38-B11213B215E9}">
                  <a14:cameraTool cellRange="FORMAT_TRUST!C92" spid="_x0000_s411009"/>
                </a:ext>
              </a:extLst>
            </xdr:cNvPicPr>
          </xdr:nvPicPr>
          <xdr:blipFill>
            <a:blip xmlns:r="http://schemas.openxmlformats.org/officeDocument/2006/relationships" r:embed="rId72"/>
            <a:srcRect/>
            <a:stretch>
              <a:fillRect/>
            </a:stretch>
          </xdr:blipFill>
          <xdr:spPr bwMode="auto">
            <a:xfrm>
              <a:off x="9240944" y="19365807"/>
              <a:ext cx="440267" cy="18626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16934</xdr:colOff>
      <xdr:row>178</xdr:row>
      <xdr:rowOff>152399</xdr:rowOff>
    </xdr:from>
    <xdr:to>
      <xdr:col>16</xdr:col>
      <xdr:colOff>344594</xdr:colOff>
      <xdr:row>195</xdr:row>
      <xdr:rowOff>44237</xdr:rowOff>
    </xdr:to>
    <xdr:graphicFrame macro="">
      <xdr:nvGraphicFramePr>
        <xdr:cNvPr id="139" name="Chart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10</xdr:col>
      <xdr:colOff>533399</xdr:colOff>
      <xdr:row>207</xdr:row>
      <xdr:rowOff>110063</xdr:rowOff>
    </xdr:from>
    <xdr:to>
      <xdr:col>16</xdr:col>
      <xdr:colOff>327659</xdr:colOff>
      <xdr:row>224</xdr:row>
      <xdr:rowOff>1902</xdr:rowOff>
    </xdr:to>
    <xdr:graphicFrame macro="">
      <xdr:nvGraphicFramePr>
        <xdr:cNvPr id="166" name="Chart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11</xdr:col>
      <xdr:colOff>16933</xdr:colOff>
      <xdr:row>236</xdr:row>
      <xdr:rowOff>135464</xdr:rowOff>
    </xdr:from>
    <xdr:to>
      <xdr:col>16</xdr:col>
      <xdr:colOff>344593</xdr:colOff>
      <xdr:row>253</xdr:row>
      <xdr:rowOff>27303</xdr:rowOff>
    </xdr:to>
    <xdr:graphicFrame macro="">
      <xdr:nvGraphicFramePr>
        <xdr:cNvPr id="167" name="Chart 1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0.02791</cdr:x>
      <cdr:y>0.83903</cdr:y>
    </cdr:from>
    <cdr:to>
      <cdr:x>0.27877</cdr:x>
      <cdr:y>0.90726</cdr:y>
    </cdr:to>
    <cdr:sp macro="" textlink="">
      <cdr:nvSpPr>
        <cdr:cNvPr id="4" name="TextBox 1"/>
        <cdr:cNvSpPr txBox="1"/>
      </cdr:nvSpPr>
      <cdr:spPr>
        <a:xfrm xmlns:a="http://schemas.openxmlformats.org/drawingml/2006/main">
          <a:off x="154226" y="2599267"/>
          <a:ext cx="1386407" cy="211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userShapes>
</file>

<file path=xl/drawings/drawing7.xml><?xml version="1.0" encoding="utf-8"?>
<c:userShapes xmlns:c="http://schemas.openxmlformats.org/drawingml/2006/chart">
  <cdr:relSizeAnchor xmlns:cdr="http://schemas.openxmlformats.org/drawingml/2006/chartDrawing">
    <cdr:from>
      <cdr:x>0.03863</cdr:x>
      <cdr:y>0.89552</cdr:y>
    </cdr:from>
    <cdr:to>
      <cdr:x>0.28949</cdr:x>
      <cdr:y>0.96375</cdr:y>
    </cdr:to>
    <cdr:sp macro="" textlink="">
      <cdr:nvSpPr>
        <cdr:cNvPr id="4" name="TextBox 1"/>
        <cdr:cNvSpPr txBox="1"/>
      </cdr:nvSpPr>
      <cdr:spPr>
        <a:xfrm xmlns:a="http://schemas.openxmlformats.org/drawingml/2006/main">
          <a:off x="213360" y="2722730"/>
          <a:ext cx="1385570" cy="2074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0.87231</cdr:y>
    </cdr:from>
    <cdr:to>
      <cdr:x>0.51347</cdr:x>
      <cdr:y>0.95813</cdr:y>
    </cdr:to>
    <cdr:sp macro="" textlink="">
      <cdr:nvSpPr>
        <cdr:cNvPr id="3" name="TextBox 2"/>
        <cdr:cNvSpPr txBox="1"/>
      </cdr:nvSpPr>
      <cdr:spPr>
        <a:xfrm xmlns:a="http://schemas.openxmlformats.org/drawingml/2006/main">
          <a:off x="0" y="2667853"/>
          <a:ext cx="3276620" cy="262470"/>
        </a:xfrm>
        <a:prstGeom xmlns:a="http://schemas.openxmlformats.org/drawingml/2006/main" prst="rect">
          <a:avLst/>
        </a:prstGeom>
        <a:noFill xmlns:a="http://schemas.openxmlformats.org/drawingml/2006/main"/>
      </cdr:spPr>
      <cdr:txBody>
        <a:bodyPr xmlns:a="http://schemas.openxmlformats.org/drawingml/2006/main" vertOverflow="clip" wrap="square" rtlCol="0" anchor="ctr"/>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1000">
              <a:effectLst/>
              <a:latin typeface="+mn-lt"/>
              <a:ea typeface="+mn-ea"/>
              <a:cs typeface="+mn-cs"/>
            </a:rPr>
            <a:t>Numbers in boxes represent absolute numbers</a:t>
          </a:r>
          <a:endParaRPr lang="en-GB" sz="1000">
            <a:effectLst/>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0.0371</cdr:x>
      <cdr:y>0.0073</cdr:y>
    </cdr:from>
    <cdr:to>
      <cdr:x>0.28796</cdr:x>
      <cdr:y>0.07553</cdr:y>
    </cdr:to>
    <cdr:sp macro="" textlink="">
      <cdr:nvSpPr>
        <cdr:cNvPr id="4" name="TextBox 1"/>
        <cdr:cNvSpPr txBox="1"/>
      </cdr:nvSpPr>
      <cdr:spPr>
        <a:xfrm xmlns:a="http://schemas.openxmlformats.org/drawingml/2006/main">
          <a:off x="205026" y="22612"/>
          <a:ext cx="1386407" cy="211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t>England</a:t>
          </a:r>
          <a:r>
            <a:rPr lang="en-GB" sz="1000" baseline="0"/>
            <a:t> comparators</a:t>
          </a:r>
        </a:p>
      </cdr:txBody>
    </cdr:sp>
  </cdr:relSizeAnchor>
  <cdr:relSizeAnchor xmlns:cdr="http://schemas.openxmlformats.org/drawingml/2006/chartDrawing">
    <cdr:from>
      <cdr:x>0.44102</cdr:x>
      <cdr:y>0</cdr:y>
    </cdr:from>
    <cdr:to>
      <cdr:x>0.55553</cdr:x>
      <cdr:y>0.08271</cdr:y>
    </cdr:to>
    <cdr:sp macro="" textlink="">
      <cdr:nvSpPr>
        <cdr:cNvPr id="10" name="TextBox 6"/>
        <cdr:cNvSpPr txBox="1"/>
      </cdr:nvSpPr>
      <cdr:spPr>
        <a:xfrm xmlns:a="http://schemas.openxmlformats.org/drawingml/2006/main">
          <a:off x="2435860" y="0"/>
          <a:ext cx="632460" cy="25146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000" b="1"/>
            <a:t>Male</a:t>
          </a:r>
        </a:p>
      </cdr:txBody>
    </cdr:sp>
  </cdr:relSizeAnchor>
  <cdr:relSizeAnchor xmlns:cdr="http://schemas.openxmlformats.org/drawingml/2006/chartDrawing">
    <cdr:from>
      <cdr:x>0.8717</cdr:x>
      <cdr:y>0.63132</cdr:y>
    </cdr:from>
    <cdr:to>
      <cdr:x>0.95136</cdr:x>
      <cdr:y>0.69145</cdr:y>
    </cdr:to>
    <mc:AlternateContent xmlns:mc="http://schemas.openxmlformats.org/markup-compatibility/2006" xmlns:a14="http://schemas.microsoft.com/office/drawing/2010/main">
      <mc:Choice Requires="a14">
        <cdr:pic>
          <cdr:nvPicPr>
            <cdr:cNvPr id="5" name="Picture 4"/>
            <cdr:cNvPicPr preferRelativeResize="0">
              <a:picLocks xmlns:a="http://schemas.openxmlformats.org/drawingml/2006/main" noChangeArrowheads="1"/>
              <a:extLst xmlns:a="http://schemas.openxmlformats.org/drawingml/2006/main">
                <a:ext uri="{84589F7E-364E-4C9E-8A38-B11213B215E9}">
                  <a14:cameraTool cellRange="FORMAT_TRUST!$C$77" spid="_x0000_s411010"/>
                </a:ext>
              </a:extLst>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4817534" y="1955800"/>
              <a:ext cx="440267" cy="186267"/>
            </a:xfrm>
            <a:prstGeom xmlns:a="http://schemas.openxmlformats.org/drawingml/2006/main" prst="rect">
              <a:avLst/>
            </a:prstGeom>
            <a:noFill xmlns:a="http://schemas.openxmlformats.org/drawingml/2006/main"/>
            <a:extLst xmlns:a="http://schemas.openxmlformats.org/drawingml/2006/main">
              <a:ext uri="{909E8E84-426E-40DD-AFC4-6F175D3DCCD1}">
                <a14:hiddenFill>
                  <a:solidFill>
                    <a:srgbClr val="FFFFFF"/>
                  </a:solidFill>
                </a14:hiddenFill>
              </a:ext>
            </a:extLst>
          </cdr:spPr>
        </cdr:pic>
      </mc:Choice>
      <mc:Fallback xmlns=""/>
    </mc:AlternateContent>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iaAtkins/Downloads/20180109_CGA_needs_toolkit_v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eciaAtkins/Downloads/20180109_CGA_needs_toolkit_v031_RD%20FOR%20DESIGN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troduction"/>
      <sheetName val="Indicator metadata"/>
      <sheetName val="Data and methods"/>
      <sheetName val="LA dashboard"/>
      <sheetName val="FORMAT_LA"/>
      <sheetName val="RAW_LA"/>
      <sheetName val="NHS dashboard"/>
      <sheetName val="FORMAT_TRUST"/>
      <sheetName val="FORMAT TRUST 2"/>
      <sheetName val="TRUST_RAW"/>
      <sheetName val="TRUST_AE_DEP"/>
      <sheetName val="TRUST_TOTALS_RAW"/>
      <sheetName val="NATIONAL_RAW"/>
      <sheetName val="TRUST_FRAILTY_RAW"/>
      <sheetName val="TRUST_TRETSPEC_PROP"/>
      <sheetName val="NATIONAL_TRETSPEC_PROP"/>
      <sheetName val="ODS cod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Contents"/>
      <sheetName val="Introduction"/>
      <sheetName val="Indicator metadata"/>
      <sheetName val="Data and methods"/>
      <sheetName val="LA dashboard"/>
      <sheetName val="FORMAT_LA"/>
      <sheetName val="RAW_LA"/>
      <sheetName val="NHS dashboard"/>
      <sheetName val="FORMAT_TRUST"/>
      <sheetName val="FORMAT TRUST 2"/>
      <sheetName val="TRUST_RAW"/>
      <sheetName val="TRUST_A&amp;S_ACTIVE_PROP"/>
      <sheetName val="TRUST_AE_DEP"/>
      <sheetName val="TRUST_TOTALS_RAW"/>
      <sheetName val="NATIONAL_RAW"/>
      <sheetName val="TRUST_FRAILTY_RAW"/>
      <sheetName val="TRUST_TRETSPEC_PROP"/>
      <sheetName val="NATIONAL_TRETSPEC_PROP"/>
      <sheetName val="ODS 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ournalslibrary.nihr.ac.uk/programmes/hsdr/12500302/" TargetMode="External"/><Relationship Id="rId1" Type="http://schemas.openxmlformats.org/officeDocument/2006/relationships/hyperlink" Target="https://www.nuffieldtrust.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statistics/english-indices-of-deprivation-2015" TargetMode="External"/><Relationship Id="rId2" Type="http://schemas.openxmlformats.org/officeDocument/2006/relationships/hyperlink" Target="http://content.digital.nhs.uk/article/2118/National-Specialty-ListTreatment-Function-Codes" TargetMode="External"/><Relationship Id="rId1" Type="http://schemas.openxmlformats.org/officeDocument/2006/relationships/hyperlink" Target="https://www.nuffieldtrust.org.uk/about/corporate-policies" TargetMode="External"/><Relationship Id="rId6" Type="http://schemas.openxmlformats.org/officeDocument/2006/relationships/printerSettings" Target="../printerSettings/printerSettings4.bin"/><Relationship Id="rId5" Type="http://schemas.openxmlformats.org/officeDocument/2006/relationships/hyperlink" Target="http://webarchive.nationalarchives.gov.uk/20160105225138/http:/www.ons.gov.uk/ons/publications/re-reference-tables.html?edition=tcm%3A77-368259" TargetMode="External"/><Relationship Id="rId4" Type="http://schemas.openxmlformats.org/officeDocument/2006/relationships/hyperlink" Target="http://dx.doi.org/10.1136/bmjopen-2015-008457"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80" zoomScaleNormal="80" workbookViewId="0">
      <selection activeCell="B35" sqref="B35"/>
    </sheetView>
  </sheetViews>
  <sheetFormatPr defaultColWidth="8.81640625" defaultRowHeight="14.5" x14ac:dyDescent="0.35"/>
  <cols>
    <col min="1" max="1" width="8.81640625" style="2"/>
    <col min="2" max="2" width="21.7265625" style="2" customWidth="1"/>
    <col min="3" max="14" width="8.81640625" style="2"/>
    <col min="15" max="15" width="8.81640625" style="2" customWidth="1"/>
    <col min="16" max="16384" width="8.81640625" style="2"/>
  </cols>
  <sheetData>
    <row r="1" spans="1:17" x14ac:dyDescent="0.35">
      <c r="A1" s="115"/>
      <c r="B1" s="115"/>
      <c r="C1" s="115"/>
      <c r="D1" s="115"/>
      <c r="E1" s="115"/>
      <c r="F1" s="115"/>
      <c r="G1" s="115"/>
      <c r="H1" s="115"/>
      <c r="I1" s="115"/>
      <c r="J1" s="115"/>
      <c r="K1" s="115"/>
      <c r="L1" s="115"/>
      <c r="M1" s="115"/>
      <c r="N1" s="115"/>
      <c r="O1" s="115"/>
      <c r="P1" s="115"/>
      <c r="Q1" s="115"/>
    </row>
    <row r="2" spans="1:17" x14ac:dyDescent="0.35">
      <c r="A2" s="115"/>
      <c r="B2" s="115"/>
      <c r="C2" s="115"/>
      <c r="D2" s="115"/>
      <c r="E2" s="115"/>
      <c r="F2" s="115"/>
      <c r="G2" s="115"/>
      <c r="H2" s="115"/>
      <c r="I2" s="115"/>
      <c r="J2" s="115"/>
      <c r="K2" s="115"/>
      <c r="L2" s="115"/>
      <c r="M2" s="115"/>
      <c r="N2" s="115"/>
      <c r="O2" s="115"/>
      <c r="P2" s="115"/>
      <c r="Q2" s="115"/>
    </row>
    <row r="3" spans="1:17" x14ac:dyDescent="0.35">
      <c r="A3" s="115"/>
      <c r="B3" s="115"/>
      <c r="C3" s="115"/>
      <c r="D3" s="115"/>
      <c r="E3" s="115"/>
      <c r="F3" s="115"/>
      <c r="G3" s="115"/>
      <c r="H3" s="115"/>
      <c r="I3" s="115"/>
      <c r="J3" s="115"/>
      <c r="K3" s="115"/>
      <c r="L3" s="115"/>
      <c r="M3" s="115"/>
      <c r="N3" s="115"/>
      <c r="O3" s="115"/>
      <c r="P3" s="115"/>
      <c r="Q3" s="115"/>
    </row>
    <row r="4" spans="1:17" x14ac:dyDescent="0.35">
      <c r="A4" s="115"/>
      <c r="B4" s="115"/>
      <c r="C4" s="115"/>
      <c r="D4" s="115"/>
      <c r="E4" s="115"/>
      <c r="F4" s="115"/>
      <c r="G4" s="115"/>
      <c r="H4" s="115"/>
      <c r="I4" s="115"/>
      <c r="J4" s="115"/>
      <c r="K4" s="115"/>
      <c r="L4" s="115"/>
      <c r="M4" s="115"/>
      <c r="N4" s="115"/>
      <c r="O4" s="115"/>
      <c r="P4" s="115"/>
      <c r="Q4" s="115"/>
    </row>
    <row r="5" spans="1:17" x14ac:dyDescent="0.35">
      <c r="A5" s="115"/>
      <c r="B5" s="115"/>
      <c r="C5" s="115"/>
      <c r="D5" s="115"/>
      <c r="E5" s="115"/>
      <c r="F5" s="115"/>
      <c r="G5" s="115"/>
      <c r="H5" s="115"/>
      <c r="I5" s="115"/>
      <c r="J5" s="115"/>
      <c r="K5" s="115"/>
      <c r="L5" s="115"/>
      <c r="M5" s="115"/>
      <c r="N5" s="115"/>
      <c r="O5" s="115"/>
      <c r="P5" s="115"/>
      <c r="Q5" s="115"/>
    </row>
    <row r="6" spans="1:17" x14ac:dyDescent="0.35">
      <c r="A6" s="115"/>
      <c r="B6" s="115"/>
      <c r="C6" s="115"/>
      <c r="D6" s="115"/>
      <c r="E6" s="115"/>
      <c r="F6" s="115"/>
      <c r="G6" s="115"/>
      <c r="H6" s="115"/>
      <c r="I6" s="115"/>
      <c r="J6" s="115"/>
      <c r="K6" s="115"/>
      <c r="L6" s="115"/>
      <c r="M6" s="115"/>
      <c r="N6" s="115"/>
      <c r="O6" s="115"/>
      <c r="P6" s="115"/>
      <c r="Q6" s="115"/>
    </row>
    <row r="7" spans="1:17" x14ac:dyDescent="0.35">
      <c r="A7" s="115"/>
      <c r="B7" s="115"/>
      <c r="C7" s="115"/>
      <c r="D7" s="115"/>
      <c r="E7" s="115"/>
      <c r="F7" s="115"/>
      <c r="G7" s="115"/>
      <c r="H7" s="115"/>
      <c r="I7" s="115"/>
      <c r="J7" s="115"/>
      <c r="K7" s="115"/>
      <c r="L7" s="115"/>
      <c r="M7" s="115"/>
      <c r="N7" s="115"/>
      <c r="O7" s="115"/>
      <c r="P7" s="115"/>
      <c r="Q7" s="115"/>
    </row>
    <row r="8" spans="1:17" x14ac:dyDescent="0.35">
      <c r="A8" s="115"/>
      <c r="B8" s="115"/>
      <c r="C8" s="115"/>
      <c r="D8" s="115"/>
      <c r="E8" s="115"/>
      <c r="F8" s="115"/>
      <c r="G8" s="115"/>
      <c r="H8" s="115"/>
      <c r="I8" s="115"/>
      <c r="J8" s="115"/>
      <c r="K8" s="115"/>
      <c r="L8" s="115"/>
      <c r="M8" s="115"/>
      <c r="N8" s="115"/>
      <c r="O8" s="115"/>
      <c r="P8" s="115"/>
      <c r="Q8" s="115"/>
    </row>
    <row r="9" spans="1:17" x14ac:dyDescent="0.35">
      <c r="A9" s="115"/>
      <c r="B9" s="115"/>
      <c r="C9" s="115"/>
      <c r="D9" s="115"/>
      <c r="E9" s="115"/>
      <c r="F9" s="115"/>
      <c r="G9" s="115"/>
      <c r="H9" s="115"/>
      <c r="I9" s="115"/>
      <c r="J9" s="115"/>
      <c r="K9" s="115"/>
      <c r="L9" s="115"/>
      <c r="M9" s="115"/>
      <c r="N9" s="115"/>
      <c r="O9" s="115"/>
      <c r="P9" s="115"/>
      <c r="Q9" s="115"/>
    </row>
    <row r="10" spans="1:17" x14ac:dyDescent="0.35">
      <c r="A10" s="115"/>
      <c r="B10" s="115"/>
      <c r="C10" s="115"/>
      <c r="D10" s="115"/>
      <c r="E10" s="115"/>
      <c r="F10" s="115"/>
      <c r="G10" s="115"/>
      <c r="H10" s="115"/>
      <c r="I10" s="115"/>
      <c r="J10" s="115"/>
      <c r="K10" s="115"/>
      <c r="L10" s="115"/>
      <c r="M10" s="115"/>
      <c r="N10" s="115"/>
      <c r="O10" s="115"/>
      <c r="P10" s="115"/>
      <c r="Q10" s="115"/>
    </row>
    <row r="11" spans="1:17" x14ac:dyDescent="0.35">
      <c r="A11" s="115"/>
      <c r="B11" s="115"/>
      <c r="C11" s="115"/>
      <c r="D11" s="115"/>
      <c r="E11" s="115"/>
      <c r="F11" s="115"/>
      <c r="G11" s="115"/>
      <c r="H11" s="115"/>
      <c r="I11" s="115"/>
      <c r="J11" s="115"/>
      <c r="K11" s="115"/>
      <c r="L11" s="115"/>
      <c r="M11" s="115"/>
      <c r="N11" s="115"/>
      <c r="O11" s="115"/>
      <c r="P11" s="115"/>
      <c r="Q11" s="115"/>
    </row>
    <row r="12" spans="1:17" x14ac:dyDescent="0.35">
      <c r="A12" s="115"/>
      <c r="B12" s="115"/>
      <c r="C12" s="115"/>
      <c r="D12" s="115"/>
      <c r="E12" s="115"/>
      <c r="F12" s="115"/>
      <c r="G12" s="115"/>
      <c r="H12" s="115"/>
      <c r="I12" s="115"/>
      <c r="J12" s="115"/>
      <c r="K12" s="115"/>
      <c r="L12" s="115"/>
      <c r="M12" s="115"/>
      <c r="N12" s="115"/>
      <c r="O12" s="115"/>
      <c r="P12" s="115"/>
      <c r="Q12" s="115"/>
    </row>
    <row r="13" spans="1:17" x14ac:dyDescent="0.35">
      <c r="A13" s="115"/>
      <c r="B13" s="115"/>
      <c r="C13" s="115"/>
      <c r="D13" s="115"/>
      <c r="E13" s="115"/>
      <c r="F13" s="115"/>
      <c r="G13" s="115"/>
      <c r="H13" s="115"/>
      <c r="I13" s="115"/>
      <c r="J13" s="115"/>
      <c r="K13" s="115"/>
      <c r="L13" s="115"/>
      <c r="M13" s="115"/>
      <c r="N13" s="115"/>
      <c r="O13" s="115"/>
      <c r="P13" s="115"/>
      <c r="Q13" s="115"/>
    </row>
    <row r="14" spans="1:17" s="182" customFormat="1" x14ac:dyDescent="0.35">
      <c r="A14" s="181"/>
      <c r="B14" s="181"/>
      <c r="C14" s="181"/>
      <c r="D14" s="181"/>
      <c r="E14" s="181"/>
      <c r="F14" s="181"/>
      <c r="G14" s="181"/>
      <c r="H14" s="181"/>
      <c r="I14" s="181"/>
      <c r="J14" s="181"/>
      <c r="K14" s="181"/>
      <c r="L14" s="181"/>
      <c r="M14" s="181"/>
      <c r="N14" s="181"/>
      <c r="O14" s="181"/>
      <c r="P14" s="181"/>
      <c r="Q14" s="181"/>
    </row>
    <row r="15" spans="1:17" x14ac:dyDescent="0.35">
      <c r="A15" s="115"/>
      <c r="B15" s="115"/>
      <c r="C15" s="115"/>
      <c r="D15" s="115"/>
      <c r="E15" s="115"/>
      <c r="F15" s="115"/>
      <c r="G15" s="115"/>
      <c r="H15" s="115"/>
      <c r="I15" s="115"/>
      <c r="J15" s="115"/>
      <c r="K15" s="115"/>
      <c r="L15" s="115"/>
      <c r="M15" s="115"/>
      <c r="N15" s="115"/>
      <c r="O15" s="115"/>
      <c r="P15" s="115"/>
      <c r="Q15" s="115"/>
    </row>
    <row r="16" spans="1:17" x14ac:dyDescent="0.35">
      <c r="A16" s="115"/>
      <c r="B16" s="115"/>
      <c r="C16" s="115"/>
      <c r="D16" s="115"/>
      <c r="E16" s="115"/>
      <c r="F16" s="115"/>
      <c r="G16" s="115"/>
      <c r="H16" s="115"/>
      <c r="I16" s="115"/>
      <c r="J16" s="115"/>
      <c r="K16" s="115"/>
      <c r="L16" s="115"/>
      <c r="M16" s="115"/>
      <c r="N16" s="115"/>
      <c r="O16" s="115"/>
      <c r="P16" s="115"/>
      <c r="Q16" s="115"/>
    </row>
    <row r="17" spans="1:17" x14ac:dyDescent="0.35">
      <c r="A17" s="115"/>
      <c r="B17" s="115"/>
      <c r="C17" s="115"/>
      <c r="D17" s="115"/>
      <c r="E17" s="115"/>
      <c r="F17" s="115"/>
      <c r="G17" s="115"/>
      <c r="H17" s="115"/>
      <c r="I17" s="115"/>
      <c r="J17" s="115"/>
      <c r="K17" s="115"/>
      <c r="L17" s="115"/>
      <c r="M17" s="115"/>
      <c r="N17" s="115"/>
      <c r="O17" s="115"/>
      <c r="P17" s="115"/>
      <c r="Q17" s="115"/>
    </row>
    <row r="18" spans="1:17" x14ac:dyDescent="0.35">
      <c r="A18" s="115"/>
      <c r="B18" s="115"/>
      <c r="C18" s="115"/>
      <c r="D18" s="115"/>
      <c r="E18" s="115"/>
      <c r="F18" s="115"/>
      <c r="G18" s="115"/>
      <c r="H18" s="115"/>
      <c r="I18" s="115"/>
      <c r="J18" s="115"/>
      <c r="K18" s="115"/>
      <c r="L18" s="115"/>
      <c r="M18" s="115"/>
      <c r="N18" s="115"/>
      <c r="O18" s="115"/>
      <c r="P18" s="115"/>
      <c r="Q18" s="115"/>
    </row>
    <row r="19" spans="1:17" x14ac:dyDescent="0.35">
      <c r="A19" s="115"/>
      <c r="B19" s="115"/>
      <c r="C19" s="115"/>
      <c r="D19" s="115"/>
      <c r="E19" s="115"/>
      <c r="F19" s="115"/>
      <c r="G19" s="115"/>
      <c r="H19" s="115"/>
      <c r="I19" s="115"/>
      <c r="J19" s="115"/>
      <c r="K19" s="115"/>
      <c r="L19" s="115"/>
      <c r="M19" s="115"/>
      <c r="N19" s="115"/>
      <c r="O19" s="115"/>
      <c r="P19" s="115"/>
      <c r="Q19" s="115"/>
    </row>
    <row r="20" spans="1:17" x14ac:dyDescent="0.35">
      <c r="A20" s="115"/>
      <c r="B20" s="115"/>
      <c r="C20" s="115"/>
      <c r="D20" s="115"/>
      <c r="E20" s="115"/>
      <c r="F20" s="115"/>
      <c r="G20" s="115"/>
      <c r="H20" s="115"/>
      <c r="I20" s="115"/>
      <c r="J20" s="115"/>
      <c r="K20" s="115"/>
      <c r="L20" s="115"/>
      <c r="M20" s="115"/>
      <c r="N20" s="115"/>
      <c r="O20" s="115"/>
      <c r="P20" s="115"/>
      <c r="Q20" s="115"/>
    </row>
    <row r="21" spans="1:17" x14ac:dyDescent="0.35">
      <c r="A21" s="115"/>
      <c r="B21" s="115"/>
      <c r="C21" s="115"/>
      <c r="D21" s="115"/>
      <c r="E21" s="115"/>
      <c r="F21" s="115"/>
      <c r="G21" s="115"/>
      <c r="H21" s="115"/>
      <c r="I21" s="115"/>
      <c r="J21" s="115"/>
      <c r="K21" s="115"/>
      <c r="L21" s="115"/>
      <c r="M21" s="115"/>
      <c r="N21" s="115"/>
      <c r="O21" s="115"/>
      <c r="P21" s="115"/>
      <c r="Q21" s="115"/>
    </row>
    <row r="22" spans="1:17" x14ac:dyDescent="0.35">
      <c r="A22" s="115"/>
      <c r="B22" s="115"/>
      <c r="C22" s="115"/>
      <c r="D22" s="115"/>
      <c r="E22" s="115"/>
      <c r="F22" s="115"/>
      <c r="G22" s="115"/>
      <c r="H22" s="115"/>
      <c r="I22" s="115"/>
      <c r="J22" s="115"/>
      <c r="K22" s="115"/>
      <c r="L22" s="115"/>
      <c r="M22" s="115"/>
      <c r="N22" s="115"/>
      <c r="O22" s="115"/>
      <c r="P22" s="115"/>
      <c r="Q22" s="115"/>
    </row>
    <row r="23" spans="1:17" x14ac:dyDescent="0.35">
      <c r="A23" s="115"/>
      <c r="B23" s="115"/>
      <c r="C23" s="115"/>
      <c r="D23" s="115"/>
      <c r="E23" s="115"/>
      <c r="F23" s="115"/>
      <c r="G23" s="115"/>
      <c r="H23" s="115"/>
      <c r="I23" s="115"/>
      <c r="J23" s="115"/>
      <c r="K23" s="115"/>
      <c r="L23" s="115"/>
      <c r="M23" s="115"/>
      <c r="N23" s="115"/>
      <c r="O23" s="115"/>
      <c r="P23" s="115"/>
      <c r="Q23" s="115"/>
    </row>
    <row r="24" spans="1:17" x14ac:dyDescent="0.35">
      <c r="A24" s="115"/>
      <c r="B24" s="115"/>
      <c r="C24" s="115"/>
      <c r="D24" s="115"/>
      <c r="E24" s="115"/>
      <c r="F24" s="115"/>
      <c r="G24" s="115"/>
      <c r="H24" s="115"/>
      <c r="I24" s="115"/>
      <c r="J24" s="115"/>
      <c r="K24" s="115"/>
      <c r="L24" s="115"/>
      <c r="M24" s="115"/>
      <c r="N24" s="115"/>
      <c r="O24" s="115"/>
      <c r="P24" s="115"/>
      <c r="Q24" s="115"/>
    </row>
    <row r="25" spans="1:17" x14ac:dyDescent="0.35">
      <c r="A25" s="115"/>
      <c r="B25" s="115"/>
      <c r="C25" s="115"/>
      <c r="D25" s="115"/>
      <c r="E25" s="115"/>
      <c r="F25" s="115"/>
      <c r="G25" s="115"/>
      <c r="H25" s="115"/>
      <c r="I25" s="115"/>
      <c r="J25" s="115"/>
      <c r="K25" s="115"/>
      <c r="L25" s="115"/>
      <c r="M25" s="115"/>
      <c r="N25" s="115"/>
      <c r="O25" s="115"/>
      <c r="P25" s="115"/>
      <c r="Q25" s="115"/>
    </row>
    <row r="26" spans="1:17" x14ac:dyDescent="0.35">
      <c r="A26" s="115"/>
      <c r="B26" s="115"/>
      <c r="C26" s="115"/>
      <c r="D26" s="115"/>
      <c r="E26" s="115"/>
      <c r="F26" s="115"/>
      <c r="G26" s="115"/>
      <c r="H26" s="115"/>
      <c r="I26" s="115"/>
      <c r="J26" s="115"/>
      <c r="K26" s="115"/>
      <c r="L26" s="115"/>
      <c r="M26" s="115"/>
      <c r="N26" s="115"/>
      <c r="O26" s="115"/>
      <c r="P26" s="115"/>
      <c r="Q26" s="115"/>
    </row>
    <row r="27" spans="1:17" x14ac:dyDescent="0.35">
      <c r="A27" s="115"/>
      <c r="B27" s="115"/>
      <c r="C27" s="115"/>
      <c r="D27" s="115"/>
      <c r="E27" s="115"/>
      <c r="F27" s="115"/>
      <c r="G27" s="115"/>
      <c r="H27" s="115"/>
      <c r="I27" s="115"/>
      <c r="J27" s="115"/>
      <c r="K27" s="115"/>
      <c r="L27" s="115"/>
      <c r="M27" s="115"/>
      <c r="N27" s="115"/>
      <c r="O27" s="115"/>
      <c r="P27" s="115"/>
      <c r="Q27" s="115"/>
    </row>
    <row r="28" spans="1:17" x14ac:dyDescent="0.35">
      <c r="A28" s="115"/>
      <c r="B28" s="115"/>
      <c r="C28" s="115"/>
      <c r="D28" s="115"/>
      <c r="E28" s="115"/>
      <c r="F28" s="115"/>
      <c r="G28" s="115"/>
      <c r="H28" s="115"/>
      <c r="I28" s="115"/>
      <c r="J28" s="115"/>
      <c r="K28" s="115"/>
      <c r="L28" s="115"/>
      <c r="M28" s="115"/>
      <c r="N28" s="115"/>
      <c r="O28" s="115"/>
      <c r="P28" s="115"/>
      <c r="Q28" s="115"/>
    </row>
    <row r="29" spans="1:17" x14ac:dyDescent="0.35">
      <c r="A29" s="115"/>
      <c r="B29" s="115"/>
      <c r="C29" s="115"/>
      <c r="D29" s="115"/>
      <c r="E29" s="115"/>
      <c r="F29" s="115"/>
      <c r="G29" s="115"/>
      <c r="H29" s="115"/>
      <c r="I29" s="115"/>
      <c r="J29" s="115"/>
      <c r="K29" s="115"/>
      <c r="L29" s="115"/>
      <c r="M29" s="115"/>
      <c r="N29" s="115"/>
      <c r="O29" s="115"/>
      <c r="P29" s="115"/>
      <c r="Q29" s="115"/>
    </row>
    <row r="30" spans="1:17" x14ac:dyDescent="0.35">
      <c r="A30" s="115"/>
      <c r="B30" s="115"/>
      <c r="C30" s="115"/>
      <c r="D30" s="115"/>
      <c r="E30" s="115"/>
      <c r="F30" s="115"/>
      <c r="G30" s="115"/>
      <c r="H30" s="115"/>
      <c r="I30" s="115"/>
      <c r="J30" s="115"/>
      <c r="K30" s="115"/>
      <c r="L30" s="115"/>
      <c r="M30" s="115"/>
      <c r="N30" s="115"/>
      <c r="O30" s="115"/>
      <c r="P30" s="115"/>
      <c r="Q30" s="115"/>
    </row>
    <row r="31" spans="1:17" x14ac:dyDescent="0.35">
      <c r="A31" s="115"/>
      <c r="B31" s="115"/>
      <c r="C31" s="115"/>
      <c r="D31" s="115"/>
      <c r="E31" s="115"/>
      <c r="F31" s="115"/>
      <c r="G31" s="115"/>
      <c r="H31" s="115"/>
      <c r="I31" s="115"/>
      <c r="J31" s="115"/>
      <c r="K31" s="115"/>
      <c r="L31" s="115"/>
      <c r="M31" s="115"/>
      <c r="N31" s="115"/>
      <c r="O31" s="115"/>
      <c r="P31" s="115"/>
      <c r="Q31" s="115"/>
    </row>
    <row r="32" spans="1:17" ht="14.5" customHeight="1" x14ac:dyDescent="0.35">
      <c r="A32" s="115"/>
      <c r="B32" s="192" t="s">
        <v>2052</v>
      </c>
      <c r="C32" s="195"/>
      <c r="D32" s="196"/>
      <c r="E32" s="196"/>
      <c r="F32" s="196"/>
      <c r="G32" s="196"/>
      <c r="H32" s="196"/>
      <c r="I32" s="196"/>
      <c r="J32" s="196"/>
      <c r="K32" s="196"/>
      <c r="L32" s="196"/>
      <c r="M32" s="196"/>
      <c r="N32" s="197"/>
      <c r="O32" s="180"/>
      <c r="P32" s="115"/>
      <c r="Q32" s="115"/>
    </row>
    <row r="33" spans="1:17" ht="14.5" customHeight="1" x14ac:dyDescent="0.35">
      <c r="A33" s="115"/>
      <c r="B33" s="193"/>
      <c r="C33" s="198"/>
      <c r="D33" s="199"/>
      <c r="E33" s="199"/>
      <c r="F33" s="199"/>
      <c r="G33" s="199"/>
      <c r="H33" s="199"/>
      <c r="I33" s="199"/>
      <c r="J33" s="199"/>
      <c r="K33" s="199"/>
      <c r="L33" s="199"/>
      <c r="M33" s="199"/>
      <c r="N33" s="200"/>
      <c r="O33" s="180"/>
      <c r="P33" s="115"/>
      <c r="Q33" s="115"/>
    </row>
    <row r="34" spans="1:17" ht="18" customHeight="1" x14ac:dyDescent="0.35">
      <c r="A34" s="116"/>
      <c r="B34" s="194"/>
      <c r="C34" s="201"/>
      <c r="D34" s="202"/>
      <c r="E34" s="202"/>
      <c r="F34" s="202"/>
      <c r="G34" s="202"/>
      <c r="H34" s="202"/>
      <c r="I34" s="202"/>
      <c r="J34" s="202"/>
      <c r="K34" s="202"/>
      <c r="L34" s="202"/>
      <c r="M34" s="202"/>
      <c r="N34" s="203"/>
      <c r="O34" s="180"/>
      <c r="P34" s="115"/>
      <c r="Q34" s="115"/>
    </row>
    <row r="35" spans="1:17" ht="38.5" customHeight="1" x14ac:dyDescent="0.35">
      <c r="A35" s="115"/>
      <c r="B35" s="185" t="s">
        <v>1</v>
      </c>
      <c r="C35" s="204" t="s">
        <v>1300</v>
      </c>
      <c r="D35" s="205"/>
      <c r="E35" s="205"/>
      <c r="F35" s="205"/>
      <c r="G35" s="205"/>
      <c r="H35" s="205"/>
      <c r="I35" s="205"/>
      <c r="J35" s="205"/>
      <c r="K35" s="205"/>
      <c r="L35" s="205"/>
      <c r="M35" s="205"/>
      <c r="N35" s="206"/>
      <c r="O35" s="183"/>
      <c r="P35" s="115"/>
      <c r="Q35" s="115"/>
    </row>
    <row r="36" spans="1:17" ht="31.9" customHeight="1" x14ac:dyDescent="0.35">
      <c r="A36" s="115"/>
      <c r="B36" s="185" t="s">
        <v>1301</v>
      </c>
      <c r="C36" s="204" t="s">
        <v>1302</v>
      </c>
      <c r="D36" s="205"/>
      <c r="E36" s="205"/>
      <c r="F36" s="205"/>
      <c r="G36" s="205"/>
      <c r="H36" s="205"/>
      <c r="I36" s="205"/>
      <c r="J36" s="205"/>
      <c r="K36" s="205"/>
      <c r="L36" s="205"/>
      <c r="M36" s="205"/>
      <c r="N36" s="206"/>
      <c r="O36" s="183"/>
      <c r="P36" s="115"/>
      <c r="Q36" s="115"/>
    </row>
    <row r="37" spans="1:17" ht="38.5" customHeight="1" x14ac:dyDescent="0.35">
      <c r="A37" s="115"/>
      <c r="B37" s="185" t="s">
        <v>1303</v>
      </c>
      <c r="C37" s="189" t="s">
        <v>1991</v>
      </c>
      <c r="D37" s="190"/>
      <c r="E37" s="190"/>
      <c r="F37" s="190"/>
      <c r="G37" s="190"/>
      <c r="H37" s="190"/>
      <c r="I37" s="190"/>
      <c r="J37" s="190"/>
      <c r="K37" s="190"/>
      <c r="L37" s="190"/>
      <c r="M37" s="190"/>
      <c r="N37" s="191"/>
      <c r="O37" s="184"/>
      <c r="P37" s="115"/>
      <c r="Q37" s="115"/>
    </row>
    <row r="38" spans="1:17" s="18" customFormat="1" ht="36" customHeight="1" x14ac:dyDescent="0.35">
      <c r="A38" s="117"/>
      <c r="B38" s="186" t="s">
        <v>1398</v>
      </c>
      <c r="C38" s="189" t="s">
        <v>1401</v>
      </c>
      <c r="D38" s="190"/>
      <c r="E38" s="190"/>
      <c r="F38" s="190"/>
      <c r="G38" s="190"/>
      <c r="H38" s="190"/>
      <c r="I38" s="190"/>
      <c r="J38" s="190"/>
      <c r="K38" s="190"/>
      <c r="L38" s="190"/>
      <c r="M38" s="190"/>
      <c r="N38" s="191"/>
      <c r="O38" s="184"/>
      <c r="P38" s="117"/>
      <c r="Q38" s="117"/>
    </row>
    <row r="39" spans="1:17" s="18" customFormat="1" ht="34.15" customHeight="1" x14ac:dyDescent="0.35">
      <c r="A39" s="117"/>
      <c r="B39" s="187" t="s">
        <v>1400</v>
      </c>
      <c r="C39" s="189" t="s">
        <v>1402</v>
      </c>
      <c r="D39" s="190"/>
      <c r="E39" s="190"/>
      <c r="F39" s="190"/>
      <c r="G39" s="190"/>
      <c r="H39" s="190"/>
      <c r="I39" s="190"/>
      <c r="J39" s="190"/>
      <c r="K39" s="190"/>
      <c r="L39" s="190"/>
      <c r="M39" s="190"/>
      <c r="N39" s="191"/>
      <c r="O39" s="184"/>
      <c r="P39" s="117"/>
      <c r="Q39" s="117"/>
    </row>
    <row r="40" spans="1:17" x14ac:dyDescent="0.35">
      <c r="A40" s="115"/>
      <c r="B40" s="115"/>
      <c r="C40" s="115"/>
      <c r="D40" s="115"/>
      <c r="E40" s="115"/>
      <c r="F40" s="115"/>
      <c r="G40" s="115"/>
      <c r="H40" s="115"/>
      <c r="I40" s="115"/>
      <c r="J40" s="115"/>
      <c r="K40" s="115"/>
      <c r="L40" s="115"/>
      <c r="M40" s="115"/>
      <c r="N40" s="115"/>
      <c r="O40" s="115"/>
      <c r="P40" s="115"/>
      <c r="Q40" s="115"/>
    </row>
    <row r="41" spans="1:17" ht="16.5" x14ac:dyDescent="0.35">
      <c r="A41" s="115"/>
      <c r="B41" s="117" t="s">
        <v>1399</v>
      </c>
      <c r="C41" s="115"/>
      <c r="D41" s="115"/>
      <c r="E41" s="115"/>
      <c r="F41" s="115"/>
      <c r="G41" s="115"/>
      <c r="H41" s="115"/>
      <c r="I41" s="115"/>
      <c r="J41" s="115"/>
      <c r="K41" s="115"/>
      <c r="L41" s="115"/>
      <c r="M41" s="115"/>
      <c r="N41" s="115"/>
      <c r="O41" s="115"/>
      <c r="P41" s="115"/>
      <c r="Q41" s="115"/>
    </row>
  </sheetData>
  <sheetProtection password="F491" sheet="1" objects="1" scenarios="1" selectLockedCells="1"/>
  <mergeCells count="7">
    <mergeCell ref="C39:N39"/>
    <mergeCell ref="B32:B34"/>
    <mergeCell ref="C32:N34"/>
    <mergeCell ref="C35:N35"/>
    <mergeCell ref="C36:N36"/>
    <mergeCell ref="C37:N37"/>
    <mergeCell ref="C38:N38"/>
  </mergeCells>
  <hyperlinks>
    <hyperlink ref="B35" location="Introduction!A1" display="Introduction"/>
    <hyperlink ref="B38" location="'LA dashboard'!A1" display="LA dashboard"/>
    <hyperlink ref="B36" location="'Indicator metadata'!A1" display="Indicator metadata"/>
    <hyperlink ref="B37" location="'Data and methods'!A1" display="Data and methods"/>
    <hyperlink ref="B39" location="'NHS dashboard'!A1" display="NHS Acute Trust dashboar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W16"/>
  <sheetViews>
    <sheetView workbookViewId="0">
      <selection activeCell="V11" sqref="V11"/>
    </sheetView>
  </sheetViews>
  <sheetFormatPr defaultRowHeight="14.5" x14ac:dyDescent="0.35"/>
  <cols>
    <col min="2" max="2" width="14.1796875" bestFit="1" customWidth="1"/>
    <col min="3" max="3" width="13.1796875" customWidth="1"/>
    <col min="4" max="4" width="14.1796875" bestFit="1" customWidth="1"/>
    <col min="5" max="5" width="15.7265625" bestFit="1" customWidth="1"/>
    <col min="6" max="8" width="12.453125" bestFit="1" customWidth="1"/>
    <col min="9" max="9" width="14.26953125" bestFit="1" customWidth="1"/>
    <col min="10" max="14" width="10.7265625" bestFit="1" customWidth="1"/>
    <col min="15" max="17" width="14.26953125" bestFit="1" customWidth="1"/>
    <col min="18" max="18" width="15.81640625" bestFit="1" customWidth="1"/>
    <col min="19" max="21" width="12.54296875" bestFit="1" customWidth="1"/>
    <col min="22" max="22" width="14.26953125" bestFit="1" customWidth="1"/>
    <col min="23" max="27" width="10.81640625" bestFit="1" customWidth="1"/>
    <col min="28" max="30" width="15.26953125" bestFit="1" customWidth="1"/>
    <col min="31" max="31" width="17" bestFit="1" customWidth="1"/>
    <col min="32" max="34" width="13.7265625" bestFit="1" customWidth="1"/>
    <col min="35" max="35" width="15.453125" bestFit="1" customWidth="1"/>
    <col min="36" max="38" width="15.26953125" bestFit="1" customWidth="1"/>
    <col min="39" max="39" width="16.81640625" bestFit="1" customWidth="1"/>
    <col min="40" max="42" width="13.7265625" bestFit="1" customWidth="1"/>
    <col min="43" max="46" width="15.26953125" bestFit="1" customWidth="1"/>
    <col min="47" max="47" width="16.81640625" bestFit="1" customWidth="1"/>
    <col min="48" max="50" width="13.7265625" bestFit="1" customWidth="1"/>
    <col min="51" max="51" width="15.26953125" bestFit="1" customWidth="1"/>
    <col min="52" max="56" width="11.81640625" bestFit="1" customWidth="1"/>
    <col min="57" max="59" width="20.54296875" bestFit="1" customWidth="1"/>
    <col min="60" max="60" width="22.26953125" bestFit="1" customWidth="1"/>
    <col min="61" max="63" width="19" bestFit="1" customWidth="1"/>
    <col min="64" max="64" width="20.7265625" bestFit="1" customWidth="1"/>
    <col min="65" max="69" width="17.26953125" bestFit="1" customWidth="1"/>
    <col min="70" max="72" width="17.81640625" bestFit="1" customWidth="1"/>
    <col min="73" max="73" width="19.54296875" bestFit="1" customWidth="1"/>
    <col min="74" max="76" width="16.26953125" bestFit="1" customWidth="1"/>
    <col min="77" max="77" width="18" bestFit="1" customWidth="1"/>
    <col min="78" max="82" width="14.54296875" bestFit="1" customWidth="1"/>
    <col min="83" max="85" width="18" bestFit="1" customWidth="1"/>
    <col min="86" max="86" width="19.7265625" bestFit="1" customWidth="1"/>
    <col min="87" max="89" width="16.26953125" bestFit="1" customWidth="1"/>
    <col min="90" max="90" width="18.1796875" bestFit="1" customWidth="1"/>
    <col min="91" max="95" width="14.7265625" bestFit="1" customWidth="1"/>
    <col min="96" max="98" width="19" bestFit="1" customWidth="1"/>
    <col min="99" max="99" width="20.7265625" bestFit="1" customWidth="1"/>
    <col min="100" max="102" width="17.453125" bestFit="1" customWidth="1"/>
    <col min="103" max="103" width="19.1796875" bestFit="1" customWidth="1"/>
    <col min="104" max="108" width="15.7265625" bestFit="1" customWidth="1"/>
    <col min="109" max="111" width="19.1796875" bestFit="1" customWidth="1"/>
    <col min="112" max="112" width="20.7265625" bestFit="1" customWidth="1"/>
    <col min="113" max="115" width="17.54296875" bestFit="1" customWidth="1"/>
    <col min="116" max="116" width="19.26953125" bestFit="1" customWidth="1"/>
    <col min="117" max="121" width="15.7265625" bestFit="1" customWidth="1"/>
    <col min="122" max="122" width="26.54296875" bestFit="1" customWidth="1"/>
    <col min="123" max="123" width="23.7265625" bestFit="1" customWidth="1"/>
    <col min="124" max="124" width="12.1796875" bestFit="1" customWidth="1"/>
    <col min="125" max="125" width="26.54296875" bestFit="1" customWidth="1"/>
    <col min="126" max="126" width="23.7265625" bestFit="1" customWidth="1"/>
    <col min="127" max="127" width="13.54296875" bestFit="1" customWidth="1"/>
  </cols>
  <sheetData>
    <row r="1" spans="2:127" x14ac:dyDescent="0.35">
      <c r="B1" s="13" t="s">
        <v>1877</v>
      </c>
      <c r="C1" s="24" t="str">
        <f>'NHS dashboard'!D5</f>
        <v>Aintree University Hospital NHS Foundation Trust</v>
      </c>
    </row>
    <row r="2" spans="2:127" x14ac:dyDescent="0.35">
      <c r="B2" s="25" t="s">
        <v>1750</v>
      </c>
      <c r="C2" s="24" t="str">
        <f>INDEX(TRUST_RAW!$B$4:$B$152,MATCH(FORMAT_TRUST!C1,TRUST_RAW!$D$4:$D$152,FALSE))</f>
        <v>REM</v>
      </c>
    </row>
    <row r="3" spans="2:127" s="24" customFormat="1" x14ac:dyDescent="0.35">
      <c r="B3" s="25"/>
    </row>
    <row r="4" spans="2:127" s="24" customFormat="1" x14ac:dyDescent="0.35">
      <c r="B4" s="283">
        <v>16</v>
      </c>
      <c r="C4" s="283"/>
      <c r="D4" s="283"/>
      <c r="E4" s="283"/>
      <c r="F4" s="283"/>
      <c r="G4" s="283"/>
      <c r="H4" s="283"/>
      <c r="I4" s="283"/>
      <c r="J4" s="283">
        <v>17</v>
      </c>
      <c r="K4" s="283"/>
      <c r="L4" s="283"/>
      <c r="M4" s="283"/>
      <c r="N4" s="283"/>
      <c r="O4" s="283">
        <v>18</v>
      </c>
      <c r="P4" s="283"/>
      <c r="Q4" s="283"/>
      <c r="R4" s="283"/>
      <c r="S4" s="283"/>
      <c r="T4" s="283"/>
      <c r="U4" s="283"/>
      <c r="V4" s="283"/>
      <c r="W4" s="284">
        <v>19</v>
      </c>
      <c r="X4" s="284"/>
      <c r="Y4" s="284"/>
      <c r="Z4" s="284"/>
      <c r="AA4" s="284"/>
      <c r="AB4" s="283">
        <v>22</v>
      </c>
      <c r="AC4" s="283"/>
      <c r="AD4" s="283"/>
      <c r="AE4" s="283"/>
      <c r="AF4" s="283"/>
      <c r="AG4" s="283"/>
      <c r="AH4" s="283"/>
      <c r="AI4" s="283"/>
      <c r="AJ4" s="281">
        <v>22</v>
      </c>
      <c r="AK4" s="281"/>
      <c r="AL4" s="281"/>
      <c r="AM4" s="281"/>
      <c r="AN4" s="281"/>
      <c r="AO4" s="281"/>
      <c r="AP4" s="281"/>
      <c r="AQ4" s="281"/>
      <c r="AR4" s="281">
        <v>20</v>
      </c>
      <c r="AS4" s="281"/>
      <c r="AT4" s="281"/>
      <c r="AU4" s="281"/>
      <c r="AV4" s="281"/>
      <c r="AW4" s="281"/>
      <c r="AX4" s="281"/>
      <c r="AY4" s="281"/>
      <c r="AZ4" s="277">
        <v>21</v>
      </c>
      <c r="BA4" s="277"/>
      <c r="BB4" s="277"/>
      <c r="BC4" s="277"/>
      <c r="BD4" s="277"/>
      <c r="BE4" s="277">
        <v>24</v>
      </c>
      <c r="BF4" s="277"/>
      <c r="BG4" s="277"/>
      <c r="BH4" s="277"/>
      <c r="BI4" s="277"/>
      <c r="BJ4" s="277"/>
      <c r="BK4" s="277"/>
      <c r="BL4" s="277"/>
      <c r="BM4" s="277">
        <v>25</v>
      </c>
      <c r="BN4" s="277"/>
      <c r="BO4" s="277"/>
      <c r="BP4" s="277"/>
      <c r="BQ4" s="277"/>
      <c r="BR4" s="277">
        <v>26</v>
      </c>
      <c r="BS4" s="277"/>
      <c r="BT4" s="277"/>
      <c r="BU4" s="277"/>
      <c r="BV4" s="277"/>
      <c r="BW4" s="277"/>
      <c r="BX4" s="277"/>
      <c r="BY4" s="277"/>
      <c r="BZ4" s="277">
        <v>27</v>
      </c>
      <c r="CA4" s="277"/>
      <c r="CB4" s="277"/>
      <c r="CC4" s="277"/>
      <c r="CD4" s="277"/>
      <c r="CE4" s="277">
        <v>28</v>
      </c>
      <c r="CF4" s="277"/>
      <c r="CG4" s="277"/>
      <c r="CH4" s="277"/>
      <c r="CI4" s="277"/>
      <c r="CJ4" s="277"/>
      <c r="CK4" s="277"/>
      <c r="CL4" s="277"/>
      <c r="CM4" s="277">
        <v>29</v>
      </c>
      <c r="CN4" s="277"/>
      <c r="CO4" s="277"/>
      <c r="CP4" s="277"/>
      <c r="CQ4" s="277"/>
      <c r="CR4" s="277">
        <v>32</v>
      </c>
      <c r="CS4" s="277"/>
      <c r="CT4" s="277"/>
      <c r="CU4" s="277"/>
      <c r="CV4" s="277"/>
      <c r="CW4" s="277"/>
      <c r="CX4" s="277"/>
      <c r="CY4" s="277"/>
      <c r="CZ4" s="277">
        <v>33</v>
      </c>
      <c r="DA4" s="277"/>
      <c r="DB4" s="277"/>
      <c r="DC4" s="277"/>
      <c r="DD4" s="277"/>
      <c r="DE4" s="277">
        <v>30</v>
      </c>
      <c r="DF4" s="277"/>
      <c r="DG4" s="277"/>
      <c r="DH4" s="277"/>
      <c r="DI4" s="277"/>
      <c r="DJ4" s="277"/>
      <c r="DK4" s="277"/>
      <c r="DL4" s="277"/>
      <c r="DM4" s="277">
        <v>31</v>
      </c>
      <c r="DN4" s="277"/>
      <c r="DO4" s="277"/>
      <c r="DP4" s="277"/>
      <c r="DQ4" s="277"/>
      <c r="DR4" s="278">
        <v>39</v>
      </c>
      <c r="DS4" s="278"/>
      <c r="DT4" s="278"/>
      <c r="DU4" s="278">
        <v>40</v>
      </c>
      <c r="DV4" s="278"/>
      <c r="DW4" s="278"/>
    </row>
    <row r="5" spans="2:127" x14ac:dyDescent="0.35">
      <c r="B5" s="282" t="s">
        <v>1409</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53" t="s">
        <v>1416</v>
      </c>
      <c r="AC5" s="53"/>
      <c r="AD5" s="53"/>
      <c r="AE5" s="53"/>
      <c r="AF5" s="53"/>
      <c r="AG5" s="53"/>
      <c r="AH5" s="53"/>
      <c r="AI5" s="53"/>
      <c r="AJ5" s="53"/>
      <c r="AK5" s="53"/>
      <c r="AL5" s="53"/>
      <c r="AM5" s="53"/>
      <c r="AN5" s="53"/>
      <c r="AO5" s="53"/>
      <c r="AP5" s="53"/>
      <c r="AQ5" s="53"/>
      <c r="AR5" s="279" t="s">
        <v>1415</v>
      </c>
      <c r="AS5" s="279"/>
      <c r="AT5" s="279"/>
      <c r="AU5" s="279"/>
      <c r="AV5" s="279"/>
      <c r="AW5" s="279"/>
      <c r="AX5" s="279"/>
      <c r="AY5" s="279"/>
      <c r="AZ5" s="279"/>
      <c r="BA5" s="279"/>
      <c r="BB5" s="279"/>
      <c r="BC5" s="279"/>
      <c r="BD5" s="279"/>
      <c r="BE5" s="280" t="s">
        <v>1414</v>
      </c>
      <c r="BF5" s="280"/>
      <c r="BG5" s="280"/>
      <c r="BH5" s="280"/>
      <c r="BI5" s="280"/>
      <c r="BJ5" s="280"/>
      <c r="BK5" s="280"/>
      <c r="BL5" s="280"/>
      <c r="BM5" s="280"/>
      <c r="BN5" s="280"/>
      <c r="BO5" s="280"/>
      <c r="BP5" s="280"/>
      <c r="BQ5" s="280"/>
      <c r="BR5" s="279" t="s">
        <v>1413</v>
      </c>
      <c r="BS5" s="279"/>
      <c r="BT5" s="279"/>
      <c r="BU5" s="279"/>
      <c r="BV5" s="279"/>
      <c r="BW5" s="279"/>
      <c r="BX5" s="279"/>
      <c r="BY5" s="279"/>
      <c r="BZ5" s="279"/>
      <c r="CA5" s="279"/>
      <c r="CB5" s="279"/>
      <c r="CC5" s="279"/>
      <c r="CD5" s="279"/>
      <c r="CE5" s="279"/>
      <c r="CF5" s="279"/>
      <c r="CG5" s="279"/>
      <c r="CH5" s="279"/>
      <c r="CI5" s="279"/>
      <c r="CJ5" s="279"/>
      <c r="CK5" s="279"/>
      <c r="CL5" s="279"/>
      <c r="CM5" s="279"/>
      <c r="CN5" s="279"/>
      <c r="CO5" s="279"/>
      <c r="CP5" s="279"/>
      <c r="CQ5" s="279"/>
      <c r="CR5" s="279"/>
      <c r="CS5" s="279"/>
      <c r="CT5" s="279"/>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2" t="s">
        <v>1410</v>
      </c>
      <c r="DS5" s="50" t="s">
        <v>1411</v>
      </c>
      <c r="DT5" s="22" t="s">
        <v>1412</v>
      </c>
      <c r="DU5" s="22" t="s">
        <v>1410</v>
      </c>
      <c r="DV5" s="50" t="s">
        <v>1411</v>
      </c>
      <c r="DW5" s="22" t="s">
        <v>1412</v>
      </c>
    </row>
    <row r="6" spans="2:127" x14ac:dyDescent="0.35">
      <c r="B6" s="30" t="s">
        <v>714</v>
      </c>
      <c r="C6" s="30" t="s">
        <v>715</v>
      </c>
      <c r="D6" s="30" t="s">
        <v>716</v>
      </c>
      <c r="E6" s="30" t="s">
        <v>717</v>
      </c>
      <c r="F6" s="30" t="s">
        <v>718</v>
      </c>
      <c r="G6" s="30" t="s">
        <v>719</v>
      </c>
      <c r="H6" s="30" t="s">
        <v>720</v>
      </c>
      <c r="I6" s="30" t="s">
        <v>721</v>
      </c>
      <c r="J6" s="30" t="s">
        <v>722</v>
      </c>
      <c r="K6" s="30" t="s">
        <v>723</v>
      </c>
      <c r="L6" s="30" t="s">
        <v>724</v>
      </c>
      <c r="M6" s="30" t="s">
        <v>725</v>
      </c>
      <c r="N6" s="30" t="s">
        <v>726</v>
      </c>
      <c r="O6" s="30" t="s">
        <v>727</v>
      </c>
      <c r="P6" s="30" t="s">
        <v>728</v>
      </c>
      <c r="Q6" s="30" t="s">
        <v>729</v>
      </c>
      <c r="R6" s="30" t="s">
        <v>730</v>
      </c>
      <c r="S6" s="30" t="s">
        <v>731</v>
      </c>
      <c r="T6" s="30" t="s">
        <v>732</v>
      </c>
      <c r="U6" s="30" t="s">
        <v>733</v>
      </c>
      <c r="V6" s="30" t="s">
        <v>734</v>
      </c>
      <c r="W6" s="30" t="s">
        <v>735</v>
      </c>
      <c r="X6" s="30" t="s">
        <v>736</v>
      </c>
      <c r="Y6" s="30" t="s">
        <v>737</v>
      </c>
      <c r="Z6" s="30" t="s">
        <v>738</v>
      </c>
      <c r="AA6" s="30" t="s">
        <v>739</v>
      </c>
      <c r="AB6" s="30" t="s">
        <v>740</v>
      </c>
      <c r="AC6" s="30" t="s">
        <v>741</v>
      </c>
      <c r="AD6" s="30" t="s">
        <v>742</v>
      </c>
      <c r="AE6" s="30" t="s">
        <v>743</v>
      </c>
      <c r="AF6" s="30" t="s">
        <v>744</v>
      </c>
      <c r="AG6" s="30" t="s">
        <v>745</v>
      </c>
      <c r="AH6" s="30" t="s">
        <v>746</v>
      </c>
      <c r="AI6" s="30" t="s">
        <v>747</v>
      </c>
      <c r="AJ6" s="30" t="s">
        <v>748</v>
      </c>
      <c r="AK6" s="30" t="s">
        <v>749</v>
      </c>
      <c r="AL6" s="30" t="s">
        <v>750</v>
      </c>
      <c r="AM6" s="30" t="s">
        <v>751</v>
      </c>
      <c r="AN6" s="30" t="s">
        <v>752</v>
      </c>
      <c r="AO6" s="30" t="s">
        <v>753</v>
      </c>
      <c r="AP6" s="30" t="s">
        <v>754</v>
      </c>
      <c r="AQ6" s="30" t="s">
        <v>755</v>
      </c>
      <c r="AR6" s="30" t="s">
        <v>756</v>
      </c>
      <c r="AS6" s="30" t="s">
        <v>757</v>
      </c>
      <c r="AT6" s="30" t="s">
        <v>758</v>
      </c>
      <c r="AU6" s="30" t="s">
        <v>759</v>
      </c>
      <c r="AV6" s="30" t="s">
        <v>760</v>
      </c>
      <c r="AW6" s="30" t="s">
        <v>761</v>
      </c>
      <c r="AX6" s="30" t="s">
        <v>762</v>
      </c>
      <c r="AY6" s="30" t="s">
        <v>763</v>
      </c>
      <c r="AZ6" s="30" t="s">
        <v>764</v>
      </c>
      <c r="BA6" s="30" t="s">
        <v>765</v>
      </c>
      <c r="BB6" s="30" t="s">
        <v>766</v>
      </c>
      <c r="BC6" s="30" t="s">
        <v>767</v>
      </c>
      <c r="BD6" s="30" t="s">
        <v>768</v>
      </c>
      <c r="BE6" s="30" t="s">
        <v>769</v>
      </c>
      <c r="BF6" s="30" t="s">
        <v>770</v>
      </c>
      <c r="BG6" s="30" t="s">
        <v>771</v>
      </c>
      <c r="BH6" s="30" t="s">
        <v>772</v>
      </c>
      <c r="BI6" s="30" t="s">
        <v>773</v>
      </c>
      <c r="BJ6" s="30" t="s">
        <v>774</v>
      </c>
      <c r="BK6" s="30" t="s">
        <v>775</v>
      </c>
      <c r="BL6" s="30" t="s">
        <v>776</v>
      </c>
      <c r="BM6" s="30" t="s">
        <v>777</v>
      </c>
      <c r="BN6" s="30" t="s">
        <v>778</v>
      </c>
      <c r="BO6" s="30" t="s">
        <v>779</v>
      </c>
      <c r="BP6" s="30" t="s">
        <v>780</v>
      </c>
      <c r="BQ6" s="30" t="s">
        <v>781</v>
      </c>
      <c r="BR6" s="30" t="s">
        <v>782</v>
      </c>
      <c r="BS6" s="30" t="s">
        <v>783</v>
      </c>
      <c r="BT6" s="30" t="s">
        <v>784</v>
      </c>
      <c r="BU6" s="30" t="s">
        <v>785</v>
      </c>
      <c r="BV6" s="30" t="s">
        <v>786</v>
      </c>
      <c r="BW6" s="30" t="s">
        <v>787</v>
      </c>
      <c r="BX6" s="30" t="s">
        <v>788</v>
      </c>
      <c r="BY6" s="30" t="s">
        <v>789</v>
      </c>
      <c r="BZ6" s="30" t="s">
        <v>790</v>
      </c>
      <c r="CA6" s="30" t="s">
        <v>791</v>
      </c>
      <c r="CB6" s="30" t="s">
        <v>792</v>
      </c>
      <c r="CC6" s="30" t="s">
        <v>793</v>
      </c>
      <c r="CD6" s="30" t="s">
        <v>794</v>
      </c>
      <c r="CE6" s="30" t="s">
        <v>795</v>
      </c>
      <c r="CF6" s="30" t="s">
        <v>796</v>
      </c>
      <c r="CG6" s="30" t="s">
        <v>797</v>
      </c>
      <c r="CH6" s="30" t="s">
        <v>798</v>
      </c>
      <c r="CI6" s="30" t="s">
        <v>799</v>
      </c>
      <c r="CJ6" s="30" t="s">
        <v>800</v>
      </c>
      <c r="CK6" s="30" t="s">
        <v>801</v>
      </c>
      <c r="CL6" s="30" t="s">
        <v>802</v>
      </c>
      <c r="CM6" s="30" t="s">
        <v>803</v>
      </c>
      <c r="CN6" s="30" t="s">
        <v>804</v>
      </c>
      <c r="CO6" s="30" t="s">
        <v>805</v>
      </c>
      <c r="CP6" s="30" t="s">
        <v>806</v>
      </c>
      <c r="CQ6" s="30" t="s">
        <v>807</v>
      </c>
      <c r="CR6" s="30" t="s">
        <v>808</v>
      </c>
      <c r="CS6" s="30" t="s">
        <v>809</v>
      </c>
      <c r="CT6" s="30" t="s">
        <v>810</v>
      </c>
      <c r="CU6" s="30" t="s">
        <v>811</v>
      </c>
      <c r="CV6" s="30" t="s">
        <v>812</v>
      </c>
      <c r="CW6" s="30" t="s">
        <v>813</v>
      </c>
      <c r="CX6" s="30" t="s">
        <v>814</v>
      </c>
      <c r="CY6" s="30" t="s">
        <v>815</v>
      </c>
      <c r="CZ6" s="30" t="s">
        <v>816</v>
      </c>
      <c r="DA6" s="30" t="s">
        <v>817</v>
      </c>
      <c r="DB6" s="30" t="s">
        <v>818</v>
      </c>
      <c r="DC6" s="30" t="s">
        <v>819</v>
      </c>
      <c r="DD6" s="30" t="s">
        <v>820</v>
      </c>
      <c r="DE6" s="30" t="s">
        <v>821</v>
      </c>
      <c r="DF6" s="30" t="s">
        <v>822</v>
      </c>
      <c r="DG6" s="30" t="s">
        <v>823</v>
      </c>
      <c r="DH6" s="30" t="s">
        <v>824</v>
      </c>
      <c r="DI6" s="30" t="s">
        <v>825</v>
      </c>
      <c r="DJ6" s="30" t="s">
        <v>826</v>
      </c>
      <c r="DK6" s="30" t="s">
        <v>827</v>
      </c>
      <c r="DL6" s="30" t="s">
        <v>828</v>
      </c>
      <c r="DM6" s="30" t="s">
        <v>829</v>
      </c>
      <c r="DN6" s="30" t="s">
        <v>830</v>
      </c>
      <c r="DO6" s="30" t="s">
        <v>831</v>
      </c>
      <c r="DP6" s="30" t="s">
        <v>832</v>
      </c>
      <c r="DQ6" s="30" t="s">
        <v>833</v>
      </c>
      <c r="DR6" s="30" t="s">
        <v>834</v>
      </c>
      <c r="DS6" s="30" t="s">
        <v>835</v>
      </c>
      <c r="DT6" s="30" t="s">
        <v>836</v>
      </c>
      <c r="DU6" s="30" t="s">
        <v>837</v>
      </c>
      <c r="DV6" s="30" t="s">
        <v>838</v>
      </c>
      <c r="DW6" s="30" t="s">
        <v>839</v>
      </c>
    </row>
    <row r="7" spans="2:127" x14ac:dyDescent="0.35">
      <c r="B7">
        <f>INDEX(TRUST_RAW!F4:F152,MATCH('FORMAT TRUST 2'!$C$2,TRUST_RAW!$B$4:$B$152,FALSE))</f>
        <v>2429</v>
      </c>
      <c r="C7" s="24">
        <f>INDEX(TRUST_RAW!G4:G152,MATCH('FORMAT TRUST 2'!$C$2,TRUST_RAW!$B$4:$B$152,FALSE))</f>
        <v>2600</v>
      </c>
      <c r="D7" s="24">
        <f>INDEX(TRUST_RAW!H4:H152,MATCH('FORMAT TRUST 2'!$C$2,TRUST_RAW!$B$4:$B$152,FALSE))</f>
        <v>2093</v>
      </c>
      <c r="E7" s="24">
        <f>INDEX(TRUST_RAW!I4:I152,MATCH('FORMAT TRUST 2'!$C$2,TRUST_RAW!$B$4:$B$152,FALSE))</f>
        <v>1427</v>
      </c>
      <c r="F7" s="24">
        <f>INDEX(TRUST_RAW!J4:J152,MATCH('FORMAT TRUST 2'!$C$2,TRUST_RAW!$B$4:$B$152,FALSE))</f>
        <v>2257</v>
      </c>
      <c r="G7" s="24">
        <f>INDEX(TRUST_RAW!K4:K152,MATCH('FORMAT TRUST 2'!$C$2,TRUST_RAW!$B$4:$B$152,FALSE))</f>
        <v>2081</v>
      </c>
      <c r="H7" s="24">
        <f>INDEX(TRUST_RAW!L4:L152,MATCH('FORMAT TRUST 2'!$C$2,TRUST_RAW!$B$4:$B$152,FALSE))</f>
        <v>1279</v>
      </c>
      <c r="I7" s="24">
        <f>INDEX(TRUST_RAW!M4:M152,MATCH('FORMAT TRUST 2'!$C$2,TRUST_RAW!$B$4:$B$152,FALSE))</f>
        <v>620</v>
      </c>
      <c r="J7" s="24">
        <f>INDEX(TRUST_RAW!N4:N152,MATCH('FORMAT TRUST 2'!$C$2,TRUST_RAW!$B$4:$B$152,FALSE))</f>
        <v>8093</v>
      </c>
      <c r="K7" s="24">
        <f>INDEX(TRUST_RAW!O4:O152,MATCH('FORMAT TRUST 2'!$C$2,TRUST_RAW!$B$4:$B$152,FALSE))</f>
        <v>2190</v>
      </c>
      <c r="L7" s="24">
        <f>INDEX(TRUST_RAW!P4:P152,MATCH('FORMAT TRUST 2'!$C$2,TRUST_RAW!$B$4:$B$152,FALSE))</f>
        <v>2365</v>
      </c>
      <c r="M7" s="24">
        <f>INDEX(TRUST_RAW!Q4:Q152,MATCH('FORMAT TRUST 2'!$C$2,TRUST_RAW!$B$4:$B$152,FALSE))</f>
        <v>1328</v>
      </c>
      <c r="N7" s="24">
        <f>INDEX(TRUST_RAW!R4:R152,MATCH('FORMAT TRUST 2'!$C$2,TRUST_RAW!$B$4:$B$152,FALSE))</f>
        <v>810</v>
      </c>
      <c r="O7" s="24">
        <f>INDEX(TRUST_RAW!S4:S152,MATCH('FORMAT TRUST 2'!$C$2,TRUST_RAW!$B$4:$B$152,FALSE))</f>
        <v>22539</v>
      </c>
      <c r="P7" s="24">
        <f>INDEX(TRUST_RAW!T4:T152,MATCH('FORMAT TRUST 2'!$C$2,TRUST_RAW!$B$4:$B$152,FALSE))</f>
        <v>18118</v>
      </c>
      <c r="Q7" s="24">
        <f>INDEX(TRUST_RAW!U4:U152,MATCH('FORMAT TRUST 2'!$C$2,TRUST_RAW!$B$4:$B$152,FALSE))</f>
        <v>10341</v>
      </c>
      <c r="R7" s="24">
        <f>INDEX(TRUST_RAW!V4:V152,MATCH('FORMAT TRUST 2'!$C$2,TRUST_RAW!$B$4:$B$152,FALSE))</f>
        <v>4474</v>
      </c>
      <c r="S7" s="24">
        <f>INDEX(TRUST_RAW!W4:W152,MATCH('FORMAT TRUST 2'!$C$2,TRUST_RAW!$B$4:$B$152,FALSE))</f>
        <v>21001</v>
      </c>
      <c r="T7" s="24">
        <f>INDEX(TRUST_RAW!X4:X152,MATCH('FORMAT TRUST 2'!$C$2,TRUST_RAW!$B$4:$B$152,FALSE))</f>
        <v>15266</v>
      </c>
      <c r="U7" s="24">
        <f>INDEX(TRUST_RAW!Y4:Y152,MATCH('FORMAT TRUST 2'!$C$2,TRUST_RAW!$B$4:$B$152,FALSE))</f>
        <v>7818</v>
      </c>
      <c r="V7" s="24">
        <f>INDEX(TRUST_RAW!Z4:Z152,MATCH('FORMAT TRUST 2'!$C$2,TRUST_RAW!$B$4:$B$152,FALSE))</f>
        <v>2337</v>
      </c>
      <c r="W7" s="24">
        <f>INDEX(TRUST_RAW!AA4:AA152,MATCH('FORMAT TRUST 2'!$C$2,TRUST_RAW!$B$4:$B$152,FALSE))</f>
        <v>46863</v>
      </c>
      <c r="X7" s="24">
        <f>INDEX(TRUST_RAW!AB4:AB152,MATCH('FORMAT TRUST 2'!$C$2,TRUST_RAW!$B$4:$B$152,FALSE))</f>
        <v>14872</v>
      </c>
      <c r="Y7" s="24">
        <f>INDEX(TRUST_RAW!AC4:AC152,MATCH('FORMAT TRUST 2'!$C$2,TRUST_RAW!$B$4:$B$152,FALSE))</f>
        <v>19963</v>
      </c>
      <c r="Z7" s="24">
        <f>INDEX(TRUST_RAW!AD4:AD152,MATCH('FORMAT TRUST 2'!$C$2,TRUST_RAW!$B$4:$B$152,FALSE))</f>
        <v>11247</v>
      </c>
      <c r="AA7" s="24">
        <f>INDEX(TRUST_RAW!AE4:AE152,MATCH('FORMAT TRUST 2'!$C$2,TRUST_RAW!$B$4:$B$152,FALSE))</f>
        <v>8949</v>
      </c>
      <c r="AB7" s="24">
        <f>INDEX(TRUST_RAW!AS4:AS152,MATCH('FORMAT TRUST 2'!$C$2,TRUST_RAW!$B$4:$B$152,FALSE))</f>
        <v>1729</v>
      </c>
      <c r="AC7" s="24">
        <f>INDEX(TRUST_RAW!AT4:AT152,MATCH('FORMAT TRUST 2'!$C$2,TRUST_RAW!$B$4:$B$152,FALSE))</f>
        <v>1957</v>
      </c>
      <c r="AD7" s="24">
        <f>INDEX(TRUST_RAW!AU4:AU152,MATCH('FORMAT TRUST 2'!$C$2,TRUST_RAW!$B$4:$B$152,FALSE))</f>
        <v>1631</v>
      </c>
      <c r="AE7" s="24">
        <f>INDEX(TRUST_RAW!AV4:AV152,MATCH('FORMAT TRUST 2'!$C$2,TRUST_RAW!$B$4:$B$152,FALSE))</f>
        <v>1069</v>
      </c>
      <c r="AF7" s="24">
        <f>INDEX(TRUST_RAW!AW4:AW152,MATCH('FORMAT TRUST 2'!$C$2,TRUST_RAW!$B$4:$B$152,FALSE))</f>
        <v>1677</v>
      </c>
      <c r="AG7" s="24">
        <f>INDEX(TRUST_RAW!AX4:AX152,MATCH('FORMAT TRUST 2'!$C$2,TRUST_RAW!$B$4:$B$152,FALSE))</f>
        <v>1613</v>
      </c>
      <c r="AH7" s="24">
        <f>INDEX(TRUST_RAW!AY4:AY152,MATCH('FORMAT TRUST 2'!$C$2,TRUST_RAW!$B$4:$B$152,FALSE))</f>
        <v>1025</v>
      </c>
      <c r="AI7" s="24">
        <f>INDEX(TRUST_RAW!AZ4:AZ152,MATCH('FORMAT TRUST 2'!$C$2,TRUST_RAW!$B$4:$B$152,FALSE))</f>
        <v>507</v>
      </c>
      <c r="AJ7" s="24">
        <f>INDEX(TRUST_RAW!BF4:BF152,MATCH('FORMAT TRUST 2'!$C$2,TRUST_RAW!$B$4:$B$152,FALSE))</f>
        <v>1885</v>
      </c>
      <c r="AK7" s="24">
        <f>INDEX(TRUST_RAW!BG4:BG152,MATCH('FORMAT TRUST 2'!$C$2,TRUST_RAW!$B$4:$B$152,FALSE))</f>
        <v>1359</v>
      </c>
      <c r="AL7" s="24">
        <f>INDEX(TRUST_RAW!BH4:BH152,MATCH('FORMAT TRUST 2'!$C$2,TRUST_RAW!$B$4:$B$152,FALSE))</f>
        <v>743</v>
      </c>
      <c r="AM7" s="24">
        <f>INDEX(TRUST_RAW!BI4:BI152,MATCH('FORMAT TRUST 2'!$C$2,TRUST_RAW!$B$4:$B$152,FALSE))</f>
        <v>234</v>
      </c>
      <c r="AN7" s="24">
        <f>INDEX(TRUST_RAW!BJ4:BJ152,MATCH('FORMAT TRUST 2'!$C$2,TRUST_RAW!$B$4:$B$152,FALSE))</f>
        <v>2554</v>
      </c>
      <c r="AO7" s="24">
        <f>INDEX(TRUST_RAW!BK4:BK152,MATCH('FORMAT TRUST 2'!$C$2,TRUST_RAW!$B$4:$B$152,FALSE))</f>
        <v>1454</v>
      </c>
      <c r="AP7" s="24">
        <f>INDEX(TRUST_RAW!BL4:BL152,MATCH('FORMAT TRUST 2'!$C$2,TRUST_RAW!$B$4:$B$152,FALSE))</f>
        <v>717</v>
      </c>
      <c r="AQ7" s="24">
        <f>INDEX(TRUST_RAW!BM4:BM152,MATCH('FORMAT TRUST 2'!$C$2,TRUST_RAW!$B$4:$B$152,FALSE))</f>
        <v>229</v>
      </c>
      <c r="AR7" s="24">
        <f>INDEX(TRUST_RAW!BS4:BS152,MATCH('FORMAT TRUST 2'!$C$2,TRUST_RAW!$B$4:$B$152,FALSE))</f>
        <v>1904</v>
      </c>
      <c r="AS7" s="24">
        <f>INDEX(TRUST_RAW!BT4:BT152,MATCH('FORMAT TRUST 2'!$C$2,TRUST_RAW!$B$4:$B$152,FALSE))</f>
        <v>1712</v>
      </c>
      <c r="AT7" s="24">
        <f>INDEX(TRUST_RAW!BU4:BU152,MATCH('FORMAT TRUST 2'!$C$2,TRUST_RAW!$B$4:$B$152,FALSE))</f>
        <v>1216</v>
      </c>
      <c r="AU7" s="24">
        <f>INDEX(TRUST_RAW!BV4:BV152,MATCH('FORMAT TRUST 2'!$C$2,TRUST_RAW!$B$4:$B$152,FALSE))</f>
        <v>707</v>
      </c>
      <c r="AV7" s="24">
        <f>INDEX(TRUST_RAW!BW4:BW152,MATCH('FORMAT TRUST 2'!$C$2,TRUST_RAW!$B$4:$B$152,FALSE))</f>
        <v>1733</v>
      </c>
      <c r="AW7" s="24">
        <f>INDEX(TRUST_RAW!BX4:BX152,MATCH('FORMAT TRUST 2'!$C$2,TRUST_RAW!$B$4:$B$152,FALSE))</f>
        <v>1319</v>
      </c>
      <c r="AX7" s="24">
        <f>INDEX(TRUST_RAW!BY4:BY152,MATCH('FORMAT TRUST 2'!$C$2,TRUST_RAW!$B$4:$B$152,FALSE))</f>
        <v>765</v>
      </c>
      <c r="AY7" s="24">
        <f>INDEX(TRUST_RAW!BZ4:BZ152,MATCH('FORMAT TRUST 2'!$C$2,TRUST_RAW!$B$4:$B$152,FALSE))</f>
        <v>317</v>
      </c>
      <c r="AZ7" s="24">
        <f>INDEX(TRUST_RAW!CA4:CA152,MATCH('FORMAT TRUST 2'!$C$2,TRUST_RAW!$B$4:$B$152,FALSE))</f>
        <v>4820</v>
      </c>
      <c r="BA7" s="24">
        <f>INDEX(TRUST_RAW!CB4:CB152,MATCH('FORMAT TRUST 2'!$C$2,TRUST_RAW!$B$4:$B$152,FALSE))</f>
        <v>1434</v>
      </c>
      <c r="BB7" s="24">
        <f>INDEX(TRUST_RAW!CC4:CC152,MATCH('FORMAT TRUST 2'!$C$2,TRUST_RAW!$B$4:$B$152,FALSE))</f>
        <v>1736</v>
      </c>
      <c r="BC7" s="24">
        <f>INDEX(TRUST_RAW!CD4:CD152,MATCH('FORMAT TRUST 2'!$C$2,TRUST_RAW!$B$4:$B$152,FALSE))</f>
        <v>972</v>
      </c>
      <c r="BD7" s="24">
        <f>INDEX(TRUST_RAW!CE4:CE152,MATCH('FORMAT TRUST 2'!$C$2,TRUST_RAW!$B$4:$B$152,FALSE))</f>
        <v>711</v>
      </c>
      <c r="BE7" s="24">
        <f>INDEX(TRUST_RAW!CF4:CF152,MATCH('FORMAT TRUST 2'!$C$2,TRUST_RAW!$B$4:$B$152,FALSE))</f>
        <v>15797</v>
      </c>
      <c r="BF7" s="24">
        <f>INDEX(TRUST_RAW!CG4:CG152,MATCH('FORMAT TRUST 2'!$C$2,TRUST_RAW!$B$4:$B$152,FALSE))</f>
        <v>18830</v>
      </c>
      <c r="BG7" s="24">
        <f>INDEX(TRUST_RAW!CH4:CH152,MATCH('FORMAT TRUST 2'!$C$2,TRUST_RAW!$B$4:$B$152,FALSE))</f>
        <v>16687</v>
      </c>
      <c r="BH7" s="24">
        <f>INDEX(TRUST_RAW!CI4:CI152,MATCH('FORMAT TRUST 2'!$C$2,TRUST_RAW!$B$4:$B$152,FALSE))</f>
        <v>11829</v>
      </c>
      <c r="BI7" s="24">
        <f>INDEX(TRUST_RAW!CJ4:CJ152,MATCH('FORMAT TRUST 2'!$C$2,TRUST_RAW!$B$4:$B$152,FALSE))</f>
        <v>14199</v>
      </c>
      <c r="BJ7" s="24">
        <f>INDEX(TRUST_RAW!CK4:CK152,MATCH('FORMAT TRUST 2'!$C$2,TRUST_RAW!$B$4:$B$152,FALSE))</f>
        <v>15133</v>
      </c>
      <c r="BK7" s="24">
        <f>INDEX(TRUST_RAW!CL4:CL152,MATCH('FORMAT TRUST 2'!$C$2,TRUST_RAW!$B$4:$B$152,FALSE))</f>
        <v>11125</v>
      </c>
      <c r="BL7" s="24">
        <f>INDEX(TRUST_RAW!CM4:CM152,MATCH('FORMAT TRUST 2'!$C$2,TRUST_RAW!$B$4:$B$152,FALSE))</f>
        <v>6037</v>
      </c>
      <c r="BM7" s="24">
        <f>INDEX(TRUST_RAW!CN4:CN152,MATCH('FORMAT TRUST 2'!$C$2,TRUST_RAW!$B$4:$B$152,FALSE))</f>
        <v>58969</v>
      </c>
      <c r="BN7" s="24">
        <f>INDEX(TRUST_RAW!CO4:CO152,MATCH('FORMAT TRUST 2'!$C$2,TRUST_RAW!$B$4:$B$152,FALSE))</f>
        <v>15947</v>
      </c>
      <c r="BO7" s="24">
        <f>INDEX(TRUST_RAW!CP4:CP152,MATCH('FORMAT TRUST 2'!$C$2,TRUST_RAW!$B$4:$B$152,FALSE))</f>
        <v>18081</v>
      </c>
      <c r="BP7" s="24">
        <f>INDEX(TRUST_RAW!CQ4:CQ152,MATCH('FORMAT TRUST 2'!$C$2,TRUST_RAW!$B$4:$B$152,FALSE))</f>
        <v>10547</v>
      </c>
      <c r="BQ7" s="24">
        <f>INDEX(TRUST_RAW!CR4:CR152,MATCH('FORMAT TRUST 2'!$C$2,TRUST_RAW!$B$4:$B$152,FALSE))</f>
        <v>6093</v>
      </c>
      <c r="BR7" s="24">
        <f>INDEX(TRUST_RAW!DW4:DW152,MATCH('FORMAT TRUST 2'!$C$2,TRUST_RAW!$B$4:$B$152,FALSE))</f>
        <v>270679</v>
      </c>
      <c r="BS7" s="24">
        <f>INDEX(TRUST_RAW!DX4:DX152,MATCH('FORMAT TRUST 2'!$C$2,TRUST_RAW!$B$4:$B$152,FALSE))</f>
        <v>294489</v>
      </c>
      <c r="BT7" s="24">
        <f>INDEX(TRUST_RAW!DY4:DY152,MATCH('FORMAT TRUST 2'!$C$2,TRUST_RAW!$B$4:$B$152,FALSE))</f>
        <v>237214</v>
      </c>
      <c r="BU7" s="24">
        <f>INDEX(TRUST_RAW!DZ4:DZ152,MATCH('FORMAT TRUST 2'!$C$2,TRUST_RAW!$B$4:$B$152,FALSE))</f>
        <v>163658</v>
      </c>
      <c r="BV7" s="24">
        <f>INDEX(TRUST_RAW!EA4:EA152,MATCH('FORMAT TRUST 2'!$C$2,TRUST_RAW!$B$4:$B$152,FALSE))</f>
        <v>249051</v>
      </c>
      <c r="BW7" s="24">
        <f>INDEX(TRUST_RAW!EB4:EB152,MATCH('FORMAT TRUST 2'!$C$2,TRUST_RAW!$B$4:$B$152,FALSE))</f>
        <v>232121</v>
      </c>
      <c r="BX7" s="24">
        <f>INDEX(TRUST_RAW!EC4:EC152,MATCH('FORMAT TRUST 2'!$C$2,TRUST_RAW!$B$4:$B$152,FALSE))</f>
        <v>145785</v>
      </c>
      <c r="BY7" s="24">
        <f>INDEX(TRUST_RAW!ED4:ED152,MATCH('FORMAT TRUST 2'!$C$2,TRUST_RAW!$B$4:$B$152,FALSE))</f>
        <v>70802</v>
      </c>
      <c r="BZ7" s="24">
        <f>INDEX(TRUST_RAW!EE4:EE152,MATCH('FORMAT TRUST 2'!$C$2,TRUST_RAW!$B$4:$B$152,FALSE))</f>
        <v>908691</v>
      </c>
      <c r="CA7" s="24">
        <f>INDEX(TRUST_RAW!EF4:EF152,MATCH('FORMAT TRUST 2'!$C$2,TRUST_RAW!$B$4:$B$152,FALSE))</f>
        <v>244893</v>
      </c>
      <c r="CB7" s="24">
        <f>INDEX(TRUST_RAW!EG4:EG152,MATCH('FORMAT TRUST 2'!$C$2,TRUST_RAW!$B$4:$B$152,FALSE))</f>
        <v>266963</v>
      </c>
      <c r="CC7" s="24">
        <f>INDEX(TRUST_RAW!EH4:EH152,MATCH('FORMAT TRUST 2'!$C$2,TRUST_RAW!$B$4:$B$152,FALSE))</f>
        <v>152087</v>
      </c>
      <c r="CD7" s="24">
        <f>INDEX(TRUST_RAW!EI4:EI152,MATCH('FORMAT TRUST 2'!$C$2,TRUST_RAW!$B$4:$B$152,FALSE))</f>
        <v>91165</v>
      </c>
      <c r="CE7" s="24">
        <f>INDEX(TRUST_RAW!EJ4:EJ152,MATCH('FORMAT TRUST 2'!$C$2,TRUST_RAW!$B$4:$B$152,FALSE))</f>
        <v>2486008.2814000002</v>
      </c>
      <c r="CF7" s="24">
        <f>INDEX(TRUST_RAW!EK4:EK152,MATCH('FORMAT TRUST 2'!$C$2,TRUST_RAW!$B$4:$B$152,FALSE))</f>
        <v>2177643.1623</v>
      </c>
      <c r="CG7" s="24">
        <f>INDEX(TRUST_RAW!EL4:EL152,MATCH('FORMAT TRUST 2'!$C$2,TRUST_RAW!$B$4:$B$152,FALSE))</f>
        <v>1329620.7637</v>
      </c>
      <c r="CH7" s="24">
        <f>INDEX(TRUST_RAW!EM4:EM152,MATCH('FORMAT TRUST 2'!$C$2,TRUST_RAW!$B$4:$B$152,FALSE))</f>
        <v>617214.65789000003</v>
      </c>
      <c r="CI7" s="24">
        <f>INDEX(TRUST_RAW!EN4:EN152,MATCH('FORMAT TRUST 2'!$C$2,TRUST_RAW!$B$4:$B$152,FALSE))</f>
        <v>2418201.0403</v>
      </c>
      <c r="CJ7" s="24">
        <f>INDEX(TRUST_RAW!EO4:EO152,MATCH('FORMAT TRUST 2'!$C$2,TRUST_RAW!$B$4:$B$152,FALSE))</f>
        <v>1850208.0337</v>
      </c>
      <c r="CK7" s="24">
        <f>INDEX(TRUST_RAW!EP4:EP152,MATCH('FORMAT TRUST 2'!$C$2,TRUST_RAW!$B$4:$B$152,FALSE))</f>
        <v>1004910.6025</v>
      </c>
      <c r="CL7" s="24">
        <f>INDEX(TRUST_RAW!EQ4:EQ152,MATCH('FORMAT TRUST 2'!$C$2,TRUST_RAW!$B$4:$B$152,FALSE))</f>
        <v>314138.13004999998</v>
      </c>
      <c r="CM7" s="24">
        <f>INDEX(TRUST_RAW!ER4:ER152,MATCH('FORMAT TRUST 2'!$C$2,TRUST_RAW!$B$4:$B$152,FALSE))</f>
        <v>5583829.9084999999</v>
      </c>
      <c r="CN7" s="24">
        <f>INDEX(TRUST_RAW!ES4:ES152,MATCH('FORMAT TRUST 2'!$C$2,TRUST_RAW!$B$4:$B$152,FALSE))</f>
        <v>1785591.1011999999</v>
      </c>
      <c r="CO7" s="24">
        <f>INDEX(TRUST_RAW!ET4:ET152,MATCH('FORMAT TRUST 2'!$C$2,TRUST_RAW!$B$4:$B$152,FALSE))</f>
        <v>2384697.6381000001</v>
      </c>
      <c r="CP7" s="24">
        <f>INDEX(TRUST_RAW!EU4:EU152,MATCH('FORMAT TRUST 2'!$C$2,TRUST_RAW!$B$4:$B$152,FALSE))</f>
        <v>1356411.7690999999</v>
      </c>
      <c r="CQ7" s="24">
        <f>INDEX(TRUST_RAW!EV4:EV152,MATCH('FORMAT TRUST 2'!$C$2,TRUST_RAW!$B$4:$B$152,FALSE))</f>
        <v>1087414.2551</v>
      </c>
      <c r="CR7" s="24">
        <f>INDEX(TRUST_RAW!EW4:EW152,MATCH('FORMAT TRUST 2'!$C$2,TRUST_RAW!$B$4:$B$152,FALSE))</f>
        <v>1882967.0671000001</v>
      </c>
      <c r="CS7" s="24">
        <f>INDEX(TRUST_RAW!EX4:EX152,MATCH('FORMAT TRUST 2'!$C$2,TRUST_RAW!$B$4:$B$152,FALSE))</f>
        <v>1155931.3019000001</v>
      </c>
      <c r="CT7" s="24">
        <f>INDEX(TRUST_RAW!EY4:EY152,MATCH('FORMAT TRUST 2'!$C$2,TRUST_RAW!$B$4:$B$152,FALSE))</f>
        <v>614631.92680000002</v>
      </c>
      <c r="CU7" s="24">
        <f>INDEX(TRUST_RAW!EZ4:EZ152,MATCH('FORMAT TRUST 2'!$C$2,TRUST_RAW!$B$4:$B$152,FALSE))</f>
        <v>178338.42370000001</v>
      </c>
      <c r="CV7" s="24">
        <f>INDEX(TRUST_RAW!FA4:FA152,MATCH('FORMAT TRUST 2'!$C$2,TRUST_RAW!$B$4:$B$152,FALSE))</f>
        <v>2312346.5921999998</v>
      </c>
      <c r="CW7" s="24">
        <f>INDEX(TRUST_RAW!FB4:FB152,MATCH('FORMAT TRUST 2'!$C$2,TRUST_RAW!$B$4:$B$152,FALSE))</f>
        <v>1380901.1277999999</v>
      </c>
      <c r="CX7" s="24">
        <f>INDEX(TRUST_RAW!FC4:FC152,MATCH('FORMAT TRUST 2'!$C$2,TRUST_RAW!$B$4:$B$152,FALSE))</f>
        <v>602795.72516000003</v>
      </c>
      <c r="CY7" s="24">
        <f>INDEX(TRUST_RAW!FD4:FD152,MATCH('FORMAT TRUST 2'!$C$2,TRUST_RAW!$B$4:$B$152,FALSE))</f>
        <v>154889.5877</v>
      </c>
      <c r="CZ7" s="24">
        <f>INDEX(TRUST_RAW!FE4:FE152,MATCH('FORMAT TRUST 2'!$C$2,TRUST_RAW!$B$4:$B$152,FALSE))</f>
        <v>3419864.0715999999</v>
      </c>
      <c r="DA7" s="24">
        <f>INDEX(TRUST_RAW!FF4:FF152,MATCH('FORMAT TRUST 2'!$C$2,TRUST_RAW!$B$4:$B$152,FALSE))</f>
        <v>1198967.5197999999</v>
      </c>
      <c r="DB7" s="24">
        <f>INDEX(TRUST_RAW!FG4:FG152,MATCH('FORMAT TRUST 2'!$C$2,TRUST_RAW!$B$4:$B$152,FALSE))</f>
        <v>1557645.1510000001</v>
      </c>
      <c r="DC7" s="24">
        <f>INDEX(TRUST_RAW!FH4:FH152,MATCH('FORMAT TRUST 2'!$C$2,TRUST_RAW!$B$4:$B$152,FALSE))</f>
        <v>1045574.4445</v>
      </c>
      <c r="DD7" s="24">
        <f>INDEX(TRUST_RAW!FI4:FI152,MATCH('FORMAT TRUST 2'!$C$2,TRUST_RAW!$B$4:$B$152,FALSE))</f>
        <v>1060750.5655</v>
      </c>
      <c r="DE7" s="24">
        <f>INDEX(TRUST_RAW!FJ4:FJ152,MATCH('FORMAT TRUST 2'!$C$2,TRUST_RAW!$B$4:$B$152,FALSE))</f>
        <v>4147397.0756000001</v>
      </c>
      <c r="DF7" s="24">
        <f>INDEX(TRUST_RAW!FK4:FK152,MATCH('FORMAT TRUST 2'!$C$2,TRUST_RAW!$B$4:$B$152,FALSE))</f>
        <v>4769106.6519999998</v>
      </c>
      <c r="DG7" s="24">
        <f>INDEX(TRUST_RAW!FL4:FL152,MATCH('FORMAT TRUST 2'!$C$2,TRUST_RAW!$B$4:$B$152,FALSE))</f>
        <v>4273743.7347999997</v>
      </c>
      <c r="DH7" s="24">
        <f>INDEX(TRUST_RAW!FM4:FM152,MATCH('FORMAT TRUST 2'!$C$2,TRUST_RAW!$B$4:$B$152,FALSE))</f>
        <v>2891624.4169000001</v>
      </c>
      <c r="DI7" s="24">
        <f>INDEX(TRUST_RAW!FN4:FN152,MATCH('FORMAT TRUST 2'!$C$2,TRUST_RAW!$B$4:$B$152,FALSE))</f>
        <v>3797902.2133999998</v>
      </c>
      <c r="DJ7" s="24">
        <f>INDEX(TRUST_RAW!FO4:FO152,MATCH('FORMAT TRUST 2'!$C$2,TRUST_RAW!$B$4:$B$152,FALSE))</f>
        <v>3851230.1258</v>
      </c>
      <c r="DK7" s="24">
        <f>INDEX(TRUST_RAW!FP4:FP152,MATCH('FORMAT TRUST 2'!$C$2,TRUST_RAW!$B$4:$B$152,FALSE))</f>
        <v>2726968.9386</v>
      </c>
      <c r="DL7" s="24">
        <f>INDEX(TRUST_RAW!FQ4:FQ152,MATCH('FORMAT TRUST 2'!$C$2,TRUST_RAW!$B$4:$B$152,FALSE))</f>
        <v>1432246.7822</v>
      </c>
      <c r="DM7" s="24">
        <f>INDEX(TRUST_RAW!FR4:FR152,MATCH('FORMAT TRUST 2'!$C$2,TRUST_RAW!$B$4:$B$152,FALSE))</f>
        <v>15111095.759</v>
      </c>
      <c r="DN7" s="24">
        <f>INDEX(TRUST_RAW!FS4:FS152,MATCH('FORMAT TRUST 2'!$C$2,TRUST_RAW!$B$4:$B$152,FALSE))</f>
        <v>4125802.3213</v>
      </c>
      <c r="DO7" s="24">
        <f>INDEX(TRUST_RAW!FT4:FT152,MATCH('FORMAT TRUST 2'!$C$2,TRUST_RAW!$B$4:$B$152,FALSE))</f>
        <v>4510555.9124999996</v>
      </c>
      <c r="DP7" s="24">
        <f>INDEX(TRUST_RAW!FU4:FU152,MATCH('FORMAT TRUST 2'!$C$2,TRUST_RAW!$B$4:$B$152,FALSE))</f>
        <v>2540117.3917999999</v>
      </c>
      <c r="DQ7" s="24">
        <f>INDEX(TRUST_RAW!FV4:FV152,MATCH('FORMAT TRUST 2'!$C$2,TRUST_RAW!$B$4:$B$152,FALSE))</f>
        <v>1602648.5549999999</v>
      </c>
      <c r="DR7" s="24">
        <f>INDEX(TRUST_RAW!FW4:FW152,MATCH('FORMAT TRUST 2'!$C$2,TRUST_RAW!$B$4:$B$152,FALSE))</f>
        <v>60.402188770000002</v>
      </c>
      <c r="DS7" s="24">
        <f>INDEX(TRUST_RAW!FX4:FX152,MATCH('FORMAT TRUST 2'!$C$2,TRUST_RAW!$B$4:$B$152,FALSE))</f>
        <v>56.419565323999997</v>
      </c>
      <c r="DT7" s="24">
        <f>INDEX(TRUST_RAW!FY4:FY152,MATCH('FORMAT TRUST 2'!$C$2,TRUST_RAW!$B$4:$B$152,FALSE))</f>
        <v>1150</v>
      </c>
      <c r="DU7" s="24">
        <f>INDEX(TRUST_RAW!FZ4:FZ152,MATCH('FORMAT TRUST 2'!$C$2,TRUST_RAW!$B$4:$B$152,FALSE))</f>
        <v>142.06734094000001</v>
      </c>
      <c r="DV7" s="24">
        <f>INDEX(TRUST_RAW!GA4:GA152,MATCH('FORMAT TRUST 2'!$C$2,TRUST_RAW!$B$4:$B$152,FALSE))</f>
        <v>137.85998136000001</v>
      </c>
      <c r="DW7" s="24">
        <f>INDEX(TRUST_RAW!GB4:GB152,MATCH('FORMAT TRUST 2'!$C$2,TRUST_RAW!$B$4:$B$152,FALSE))</f>
        <v>2810</v>
      </c>
    </row>
    <row r="10" spans="2:127" x14ac:dyDescent="0.35">
      <c r="B10" s="277">
        <v>26</v>
      </c>
      <c r="C10" s="277"/>
      <c r="D10" s="277"/>
      <c r="E10" s="277"/>
      <c r="F10" s="277"/>
      <c r="G10" s="277"/>
      <c r="H10" s="277"/>
      <c r="I10" s="277"/>
      <c r="J10" s="277">
        <v>27</v>
      </c>
      <c r="K10" s="277"/>
      <c r="L10" s="277"/>
      <c r="M10" s="277"/>
      <c r="N10" s="277"/>
      <c r="O10" s="277">
        <v>28</v>
      </c>
      <c r="P10" s="277"/>
      <c r="Q10" s="277"/>
      <c r="R10" s="277"/>
      <c r="S10" s="277"/>
      <c r="T10" s="277"/>
      <c r="U10" s="277"/>
      <c r="V10" s="277"/>
      <c r="W10" s="277">
        <v>29</v>
      </c>
      <c r="X10" s="277"/>
      <c r="Y10" s="277"/>
      <c r="Z10" s="277"/>
      <c r="AA10" s="277"/>
      <c r="AB10" s="277">
        <v>32</v>
      </c>
      <c r="AC10" s="277"/>
      <c r="AD10" s="277"/>
      <c r="AE10" s="277"/>
      <c r="AF10" s="277"/>
      <c r="AG10" s="277"/>
      <c r="AH10" s="277"/>
      <c r="AI10" s="277"/>
      <c r="AJ10" s="277">
        <v>33</v>
      </c>
      <c r="AK10" s="277"/>
      <c r="AL10" s="277"/>
      <c r="AM10" s="277"/>
      <c r="AN10" s="277"/>
      <c r="AO10" s="277">
        <v>30</v>
      </c>
      <c r="AP10" s="277"/>
      <c r="AQ10" s="277"/>
      <c r="AR10" s="277"/>
      <c r="AS10" s="277"/>
      <c r="AT10" s="277"/>
      <c r="AU10" s="277"/>
      <c r="AV10" s="277"/>
      <c r="AW10" s="277">
        <v>31</v>
      </c>
      <c r="AX10" s="277"/>
      <c r="AY10" s="277"/>
      <c r="AZ10" s="277"/>
      <c r="BA10" s="277"/>
    </row>
    <row r="11" spans="2:127" x14ac:dyDescent="0.35">
      <c r="B11" s="30" t="s">
        <v>782</v>
      </c>
      <c r="C11" s="30" t="s">
        <v>783</v>
      </c>
      <c r="D11" s="30" t="s">
        <v>784</v>
      </c>
      <c r="E11" s="30" t="s">
        <v>785</v>
      </c>
      <c r="F11" s="30" t="s">
        <v>786</v>
      </c>
      <c r="G11" s="30" t="s">
        <v>787</v>
      </c>
      <c r="H11" s="30" t="s">
        <v>788</v>
      </c>
      <c r="I11" s="30" t="s">
        <v>789</v>
      </c>
      <c r="J11" s="30" t="s">
        <v>790</v>
      </c>
      <c r="K11" s="30" t="s">
        <v>791</v>
      </c>
      <c r="L11" s="30" t="s">
        <v>792</v>
      </c>
      <c r="M11" s="30" t="s">
        <v>793</v>
      </c>
      <c r="N11" s="30" t="s">
        <v>794</v>
      </c>
      <c r="O11" s="30" t="s">
        <v>795</v>
      </c>
      <c r="P11" s="30" t="s">
        <v>796</v>
      </c>
      <c r="Q11" s="30" t="s">
        <v>797</v>
      </c>
      <c r="R11" s="30" t="s">
        <v>798</v>
      </c>
      <c r="S11" s="30" t="s">
        <v>799</v>
      </c>
      <c r="T11" s="30" t="s">
        <v>800</v>
      </c>
      <c r="U11" s="30" t="s">
        <v>801</v>
      </c>
      <c r="V11" s="30" t="s">
        <v>802</v>
      </c>
      <c r="W11" s="30" t="s">
        <v>803</v>
      </c>
      <c r="X11" s="30" t="s">
        <v>804</v>
      </c>
      <c r="Y11" s="30" t="s">
        <v>805</v>
      </c>
      <c r="Z11" s="30" t="s">
        <v>806</v>
      </c>
      <c r="AA11" s="30" t="s">
        <v>807</v>
      </c>
      <c r="AB11" s="30" t="s">
        <v>808</v>
      </c>
      <c r="AC11" s="30" t="s">
        <v>809</v>
      </c>
      <c r="AD11" s="30" t="s">
        <v>810</v>
      </c>
      <c r="AE11" s="30" t="s">
        <v>811</v>
      </c>
      <c r="AF11" s="30" t="s">
        <v>812</v>
      </c>
      <c r="AG11" s="30" t="s">
        <v>813</v>
      </c>
      <c r="AH11" s="30" t="s">
        <v>814</v>
      </c>
      <c r="AI11" s="30" t="s">
        <v>815</v>
      </c>
      <c r="AJ11" s="30" t="s">
        <v>816</v>
      </c>
      <c r="AK11" s="30" t="s">
        <v>817</v>
      </c>
      <c r="AL11" s="30" t="s">
        <v>818</v>
      </c>
      <c r="AM11" s="30" t="s">
        <v>819</v>
      </c>
      <c r="AN11" s="30" t="s">
        <v>820</v>
      </c>
      <c r="AO11" s="30" t="s">
        <v>821</v>
      </c>
      <c r="AP11" s="30" t="s">
        <v>822</v>
      </c>
      <c r="AQ11" s="30" t="s">
        <v>823</v>
      </c>
      <c r="AR11" s="30" t="s">
        <v>824</v>
      </c>
      <c r="AS11" s="30" t="s">
        <v>825</v>
      </c>
      <c r="AT11" s="30" t="s">
        <v>826</v>
      </c>
      <c r="AU11" s="30" t="s">
        <v>827</v>
      </c>
      <c r="AV11" s="30" t="s">
        <v>828</v>
      </c>
      <c r="AW11" s="30" t="s">
        <v>829</v>
      </c>
      <c r="AX11" s="30" t="s">
        <v>830</v>
      </c>
      <c r="AY11" s="30" t="s">
        <v>831</v>
      </c>
      <c r="AZ11" s="30" t="s">
        <v>832</v>
      </c>
      <c r="BA11" s="30" t="s">
        <v>833</v>
      </c>
    </row>
    <row r="12" spans="2:127" x14ac:dyDescent="0.35">
      <c r="B12" s="33">
        <f>INDEX(TRUST_RAW!DW4:DW152,MATCH('FORMAT TRUST 2'!$C$2,TRUST_RAW!$B$4:$B$152,FALSE))</f>
        <v>270679</v>
      </c>
      <c r="C12" s="33">
        <f>INDEX(TRUST_RAW!DX4:DX152,MATCH('FORMAT TRUST 2'!$C$2,TRUST_RAW!$B$4:$B$152,FALSE))</f>
        <v>294489</v>
      </c>
      <c r="D12" s="33">
        <f>INDEX(TRUST_RAW!DY4:DY152,MATCH('FORMAT TRUST 2'!$C$2,TRUST_RAW!$B$4:$B$152,FALSE))</f>
        <v>237214</v>
      </c>
      <c r="E12" s="33">
        <f>INDEX(TRUST_RAW!DZ4:DZ152,MATCH('FORMAT TRUST 2'!$C$2,TRUST_RAW!$B$4:$B$152,FALSE))</f>
        <v>163658</v>
      </c>
      <c r="F12" s="33">
        <f>INDEX(TRUST_RAW!EA4:EA152,MATCH('FORMAT TRUST 2'!$C$2,TRUST_RAW!$B$4:$B$152,FALSE))</f>
        <v>249051</v>
      </c>
      <c r="G12" s="33">
        <f>INDEX(TRUST_RAW!EB4:EB152,MATCH('FORMAT TRUST 2'!$C$2,TRUST_RAW!$B$4:$B$152,FALSE))</f>
        <v>232121</v>
      </c>
      <c r="H12" s="33">
        <f>INDEX(TRUST_RAW!EC4:EC152,MATCH('FORMAT TRUST 2'!$C$2,TRUST_RAW!$B$4:$B$152,FALSE))</f>
        <v>145785</v>
      </c>
      <c r="I12" s="33">
        <f>INDEX(TRUST_RAW!ED4:ED152,MATCH('FORMAT TRUST 2'!$C$2,TRUST_RAW!$B$4:$B$152,FALSE))</f>
        <v>70802</v>
      </c>
      <c r="J12" s="33">
        <f>INDEX(TRUST_RAW!EE4:EE152,MATCH('FORMAT TRUST 2'!$C$2,TRUST_RAW!$B$4:$B$152,FALSE))</f>
        <v>908691</v>
      </c>
      <c r="K12" s="33">
        <f>INDEX(TRUST_RAW!EF4:EF152,MATCH('FORMAT TRUST 2'!$C$2,TRUST_RAW!$B$4:$B$152,FALSE))</f>
        <v>244893</v>
      </c>
      <c r="L12" s="33">
        <f>INDEX(TRUST_RAW!EG4:EG152,MATCH('FORMAT TRUST 2'!$C$2,TRUST_RAW!$B$4:$B$152,FALSE))</f>
        <v>266963</v>
      </c>
      <c r="M12" s="33">
        <f>INDEX(TRUST_RAW!EH4:EH152,MATCH('FORMAT TRUST 2'!$C$2,TRUST_RAW!$B$4:$B$152,FALSE))</f>
        <v>152087</v>
      </c>
      <c r="N12" s="33">
        <f>INDEX(TRUST_RAW!EI4:EI152,MATCH('FORMAT TRUST 2'!$C$2,TRUST_RAW!$B$4:$B$152,FALSE))</f>
        <v>91165</v>
      </c>
      <c r="O12" s="33">
        <f>INDEX(TRUST_RAW!EJ4:EJ152,MATCH('FORMAT TRUST 2'!$C$2,TRUST_RAW!$B$4:$B$152,FALSE))</f>
        <v>2486008.2814000002</v>
      </c>
      <c r="P12" s="33">
        <f>INDEX(TRUST_RAW!EK4:EK152,MATCH('FORMAT TRUST 2'!$C$2,TRUST_RAW!$B$4:$B$152,FALSE))</f>
        <v>2177643.1623</v>
      </c>
      <c r="Q12" s="33">
        <f>INDEX(TRUST_RAW!EL4:EL152,MATCH('FORMAT TRUST 2'!$C$2,TRUST_RAW!$B$4:$B$152,FALSE))</f>
        <v>1329620.7637</v>
      </c>
      <c r="R12" s="33">
        <f>INDEX(TRUST_RAW!EM4:EM152,MATCH('FORMAT TRUST 2'!$C$2,TRUST_RAW!$B$4:$B$152,FALSE))</f>
        <v>617214.65789000003</v>
      </c>
      <c r="S12" s="33">
        <f>INDEX(TRUST_RAW!EN4:EN152,MATCH('FORMAT TRUST 2'!$C$2,TRUST_RAW!$B$4:$B$152,FALSE))</f>
        <v>2418201.0403</v>
      </c>
      <c r="T12" s="33">
        <f>INDEX(TRUST_RAW!EO4:EO152,MATCH('FORMAT TRUST 2'!$C$2,TRUST_RAW!$B$4:$B$152,FALSE))</f>
        <v>1850208.0337</v>
      </c>
      <c r="U12" s="33">
        <f>INDEX(TRUST_RAW!EP4:EP152,MATCH('FORMAT TRUST 2'!$C$2,TRUST_RAW!$B$4:$B$152,FALSE))</f>
        <v>1004910.6025</v>
      </c>
      <c r="V12" s="33">
        <f>INDEX(TRUST_RAW!EQ4:EQ152,MATCH('FORMAT TRUST 2'!$C$2,TRUST_RAW!$B$4:$B$152,FALSE))</f>
        <v>314138.13004999998</v>
      </c>
      <c r="W12" s="33">
        <f>INDEX(TRUST_RAW!ER4:ER152,MATCH('FORMAT TRUST 2'!$C$2,TRUST_RAW!$B$4:$B$152,FALSE))</f>
        <v>5583829.9084999999</v>
      </c>
      <c r="X12" s="33">
        <f>INDEX(TRUST_RAW!ES4:ES152,MATCH('FORMAT TRUST 2'!$C$2,TRUST_RAW!$B$4:$B$152,FALSE))</f>
        <v>1785591.1011999999</v>
      </c>
      <c r="Y12" s="33">
        <f>INDEX(TRUST_RAW!ET4:ET152,MATCH('FORMAT TRUST 2'!$C$2,TRUST_RAW!$B$4:$B$152,FALSE))</f>
        <v>2384697.6381000001</v>
      </c>
      <c r="Z12" s="33">
        <f>INDEX(TRUST_RAW!EU4:EU152,MATCH('FORMAT TRUST 2'!$C$2,TRUST_RAW!$B$4:$B$152,FALSE))</f>
        <v>1356411.7690999999</v>
      </c>
      <c r="AA12" s="33">
        <f>INDEX(TRUST_RAW!EV4:EV152,MATCH('FORMAT TRUST 2'!$C$2,TRUST_RAW!$B$4:$B$152,FALSE))</f>
        <v>1087414.2551</v>
      </c>
      <c r="AB12" s="33">
        <f>INDEX(TRUST_RAW!EW4:EW152,MATCH('FORMAT TRUST 2'!$C$2,TRUST_RAW!$B$4:$B$152,FALSE))</f>
        <v>1882967.0671000001</v>
      </c>
      <c r="AC12" s="33">
        <f>INDEX(TRUST_RAW!EX4:EX152,MATCH('FORMAT TRUST 2'!$C$2,TRUST_RAW!$B$4:$B$152,FALSE))</f>
        <v>1155931.3019000001</v>
      </c>
      <c r="AD12" s="33">
        <f>INDEX(TRUST_RAW!EY4:EY152,MATCH('FORMAT TRUST 2'!$C$2,TRUST_RAW!$B$4:$B$152,FALSE))</f>
        <v>614631.92680000002</v>
      </c>
      <c r="AE12" s="33">
        <f>INDEX(TRUST_RAW!EZ4:EZ152,MATCH('FORMAT TRUST 2'!$C$2,TRUST_RAW!$B$4:$B$152,FALSE))</f>
        <v>178338.42370000001</v>
      </c>
      <c r="AF12" s="33">
        <f>INDEX(TRUST_RAW!FA4:FA152,MATCH('FORMAT TRUST 2'!$C$2,TRUST_RAW!$B$4:$B$152,FALSE))</f>
        <v>2312346.5921999998</v>
      </c>
      <c r="AG12" s="33">
        <f>INDEX(TRUST_RAW!FB4:FB152,MATCH('FORMAT TRUST 2'!$C$2,TRUST_RAW!$B$4:$B$152,FALSE))</f>
        <v>1380901.1277999999</v>
      </c>
      <c r="AH12" s="33">
        <f>INDEX(TRUST_RAW!FC4:FC152,MATCH('FORMAT TRUST 2'!$C$2,TRUST_RAW!$B$4:$B$152,FALSE))</f>
        <v>602795.72516000003</v>
      </c>
      <c r="AI12" s="33">
        <f>INDEX(TRUST_RAW!FD4:FD152,MATCH('FORMAT TRUST 2'!$C$2,TRUST_RAW!$B$4:$B$152,FALSE))</f>
        <v>154889.5877</v>
      </c>
      <c r="AJ12" s="33">
        <f>INDEX(TRUST_RAW!FE4:FE152,MATCH('FORMAT TRUST 2'!$C$2,TRUST_RAW!$B$4:$B$152,FALSE))</f>
        <v>3419864.0715999999</v>
      </c>
      <c r="AK12" s="33">
        <f>INDEX(TRUST_RAW!FF4:FF152,MATCH('FORMAT TRUST 2'!$C$2,TRUST_RAW!$B$4:$B$152,FALSE))</f>
        <v>1198967.5197999999</v>
      </c>
      <c r="AL12" s="33">
        <f>INDEX(TRUST_RAW!FG4:FG152,MATCH('FORMAT TRUST 2'!$C$2,TRUST_RAW!$B$4:$B$152,FALSE))</f>
        <v>1557645.1510000001</v>
      </c>
      <c r="AM12" s="33">
        <f>INDEX(TRUST_RAW!FH4:FH152,MATCH('FORMAT TRUST 2'!$C$2,TRUST_RAW!$B$4:$B$152,FALSE))</f>
        <v>1045574.4445</v>
      </c>
      <c r="AN12" s="33">
        <f>INDEX(TRUST_RAW!FI4:FI152,MATCH('FORMAT TRUST 2'!$C$2,TRUST_RAW!$B$4:$B$152,FALSE))</f>
        <v>1060750.5655</v>
      </c>
      <c r="AO12" s="33">
        <f>INDEX(TRUST_RAW!FJ4:FJ152,MATCH('FORMAT TRUST 2'!$C$2,TRUST_RAW!$B$4:$B$152,FALSE))</f>
        <v>4147397.0756000001</v>
      </c>
      <c r="AP12" s="33">
        <f>INDEX(TRUST_RAW!FK4:FK152,MATCH('FORMAT TRUST 2'!$C$2,TRUST_RAW!$B$4:$B$152,FALSE))</f>
        <v>4769106.6519999998</v>
      </c>
      <c r="AQ12" s="33">
        <f>INDEX(TRUST_RAW!FL4:FL152,MATCH('FORMAT TRUST 2'!$C$2,TRUST_RAW!$B$4:$B$152,FALSE))</f>
        <v>4273743.7347999997</v>
      </c>
      <c r="AR12" s="33">
        <f>INDEX(TRUST_RAW!FM4:FM152,MATCH('FORMAT TRUST 2'!$C$2,TRUST_RAW!$B$4:$B$152,FALSE))</f>
        <v>2891624.4169000001</v>
      </c>
      <c r="AS12" s="33">
        <f>INDEX(TRUST_RAW!FN4:FN152,MATCH('FORMAT TRUST 2'!$C$2,TRUST_RAW!$B$4:$B$152,FALSE))</f>
        <v>3797902.2133999998</v>
      </c>
      <c r="AT12" s="33">
        <f>INDEX(TRUST_RAW!FO4:FO152,MATCH('FORMAT TRUST 2'!$C$2,TRUST_RAW!$B$4:$B$152,FALSE))</f>
        <v>3851230.1258</v>
      </c>
      <c r="AU12" s="33">
        <f>INDEX(TRUST_RAW!FP4:FP152,MATCH('FORMAT TRUST 2'!$C$2,TRUST_RAW!$B$4:$B$152,FALSE))</f>
        <v>2726968.9386</v>
      </c>
      <c r="AV12" s="33">
        <f>INDEX(TRUST_RAW!FQ4:FQ152,MATCH('FORMAT TRUST 2'!$C$2,TRUST_RAW!$B$4:$B$152,FALSE))</f>
        <v>1432246.7822</v>
      </c>
      <c r="AW12" s="33">
        <f>INDEX(TRUST_RAW!FR4:FR152,MATCH('FORMAT TRUST 2'!$C$2,TRUST_RAW!$B$4:$B$152,FALSE))</f>
        <v>15111095.759</v>
      </c>
      <c r="AX12" s="33">
        <f>INDEX(TRUST_RAW!FS4:FS152,MATCH('FORMAT TRUST 2'!$C$2,TRUST_RAW!$B$4:$B$152,FALSE))</f>
        <v>4125802.3213</v>
      </c>
      <c r="AY12" s="33">
        <f>INDEX(TRUST_RAW!FT4:FT152,MATCH('FORMAT TRUST 2'!$C$2,TRUST_RAW!$B$4:$B$152,FALSE))</f>
        <v>4510555.9124999996</v>
      </c>
      <c r="AZ12" s="33">
        <f>INDEX(TRUST_RAW!FU4:FU152,MATCH('FORMAT TRUST 2'!$C$2,TRUST_RAW!$B$4:$B$152,FALSE))</f>
        <v>2540117.3917999999</v>
      </c>
      <c r="BA12" s="33">
        <f>INDEX(TRUST_RAW!FV4:FV152,MATCH('FORMAT TRUST 2'!$C$2,TRUST_RAW!$B$4:$B$152,FALSE))</f>
        <v>1602648.5549999999</v>
      </c>
    </row>
    <row r="15" spans="2:127" x14ac:dyDescent="0.35">
      <c r="B15" s="24"/>
      <c r="C15" s="24" t="s">
        <v>1929</v>
      </c>
      <c r="D15" s="24" t="s">
        <v>1930</v>
      </c>
      <c r="E15" s="24" t="s">
        <v>1931</v>
      </c>
      <c r="F15" s="24" t="s">
        <v>1932</v>
      </c>
    </row>
    <row r="16" spans="2:127" x14ac:dyDescent="0.35">
      <c r="C16">
        <f>INDEX(TRUST_TOTALS_RAW!B$2:B$150,MATCH('FORMAT TRUST 2'!$C$2,TRUST_TOTALS_RAW!$A$2:$A$150,FALSE))</f>
        <v>14786</v>
      </c>
      <c r="D16" s="24">
        <f>INDEX(TRUST_TOTALS_RAW!C$2:C$150,MATCH('FORMAT TRUST 2'!$C$2,TRUST_TOTALS_RAW!$A$2:$A$150,FALSE))</f>
        <v>11208</v>
      </c>
      <c r="E16" s="24">
        <f>INDEX(TRUST_TOTALS_RAW!D$2:D$150,MATCH('FORMAT TRUST 2'!$C$2,TRUST_TOTALS_RAW!$A$2:$A$150,FALSE))</f>
        <v>9175</v>
      </c>
      <c r="F16" s="24">
        <f>INDEX(TRUST_TOTALS_RAW!F$2:F$150,MATCH('FORMAT TRUST 2'!$C$2,TRUST_TOTALS_RAW!$A$2:$A$150,FALSE))</f>
        <v>101894</v>
      </c>
    </row>
  </sheetData>
  <mergeCells count="32">
    <mergeCell ref="AJ4:AQ4"/>
    <mergeCell ref="AR4:AY4"/>
    <mergeCell ref="AZ4:BD4"/>
    <mergeCell ref="BE4:BL4"/>
    <mergeCell ref="B5:AA5"/>
    <mergeCell ref="B4:I4"/>
    <mergeCell ref="J4:N4"/>
    <mergeCell ref="O4:V4"/>
    <mergeCell ref="W4:AA4"/>
    <mergeCell ref="AB4:AI4"/>
    <mergeCell ref="DU4:DW4"/>
    <mergeCell ref="AR5:BD5"/>
    <mergeCell ref="BE5:BQ5"/>
    <mergeCell ref="BR5:DQ5"/>
    <mergeCell ref="CR4:CY4"/>
    <mergeCell ref="CZ4:DD4"/>
    <mergeCell ref="DE4:DL4"/>
    <mergeCell ref="DM4:DQ4"/>
    <mergeCell ref="DR4:DT4"/>
    <mergeCell ref="BM4:BQ4"/>
    <mergeCell ref="BR4:BY4"/>
    <mergeCell ref="BZ4:CD4"/>
    <mergeCell ref="CE4:CL4"/>
    <mergeCell ref="CM4:CQ4"/>
    <mergeCell ref="AJ10:AN10"/>
    <mergeCell ref="AO10:AV10"/>
    <mergeCell ref="AW10:BA10"/>
    <mergeCell ref="B10:I10"/>
    <mergeCell ref="J10:N10"/>
    <mergeCell ref="O10:V10"/>
    <mergeCell ref="W10:AA10"/>
    <mergeCell ref="AB10:AI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E156"/>
  <sheetViews>
    <sheetView zoomScale="90" zoomScaleNormal="90" workbookViewId="0">
      <pane xSplit="5" ySplit="3" topLeftCell="G46" activePane="bottomRight" state="frozen"/>
      <selection activeCell="N98" sqref="N98:O98"/>
      <selection pane="topRight" activeCell="N98" sqref="N98:O98"/>
      <selection pane="bottomLeft" activeCell="N98" sqref="N98:O98"/>
      <selection pane="bottomRight" activeCell="B115" sqref="B115"/>
    </sheetView>
  </sheetViews>
  <sheetFormatPr defaultColWidth="11.54296875" defaultRowHeight="12" x14ac:dyDescent="0.25"/>
  <cols>
    <col min="1" max="1" width="14" style="31" bestFit="1" customWidth="1"/>
    <col min="2" max="2" width="13" style="31" bestFit="1" customWidth="1"/>
    <col min="3" max="3" width="8.7265625" style="31" customWidth="1"/>
    <col min="4" max="4" width="46" style="31" customWidth="1"/>
    <col min="5" max="5" width="8.54296875" style="31" customWidth="1"/>
    <col min="6" max="8" width="18" style="31" bestFit="1" customWidth="1"/>
    <col min="9" max="9" width="20" style="31" bestFit="1" customWidth="1"/>
    <col min="10" max="12" width="16" style="31" bestFit="1" customWidth="1"/>
    <col min="13" max="13" width="18" style="31" bestFit="1" customWidth="1"/>
    <col min="14" max="18" width="13" style="31" bestFit="1" customWidth="1"/>
    <col min="19" max="21" width="18" style="31" bestFit="1" customWidth="1"/>
    <col min="22" max="22" width="20" style="31" bestFit="1" customWidth="1"/>
    <col min="23" max="25" width="16" style="31" bestFit="1" customWidth="1"/>
    <col min="26" max="26" width="18" style="31" bestFit="1" customWidth="1"/>
    <col min="27" max="31" width="14" style="31" bestFit="1" customWidth="1"/>
    <col min="32" max="34" width="20" style="31" bestFit="1" customWidth="1"/>
    <col min="35" max="35" width="22" style="31" bestFit="1" customWidth="1"/>
    <col min="36" max="38" width="18" style="31" bestFit="1" customWidth="1"/>
    <col min="39" max="39" width="20" style="31" bestFit="1" customWidth="1"/>
    <col min="40" max="44" width="16" style="31" bestFit="1" customWidth="1"/>
    <col min="45" max="52" width="14.26953125" style="31" customWidth="1"/>
    <col min="53" max="57" width="15" style="31" bestFit="1" customWidth="1"/>
    <col min="58" max="65" width="15.7265625" style="31" customWidth="1"/>
    <col min="66" max="70" width="15" style="31" bestFit="1" customWidth="1"/>
    <col min="71" max="73" width="19" style="31" bestFit="1" customWidth="1"/>
    <col min="74" max="74" width="22" style="31" bestFit="1" customWidth="1"/>
    <col min="75" max="77" width="17" style="31" bestFit="1" customWidth="1"/>
    <col min="78" max="78" width="20" style="31" bestFit="1" customWidth="1"/>
    <col min="79" max="83" width="15" style="31" bestFit="1" customWidth="1"/>
    <col min="84" max="86" width="26" style="31" bestFit="1" customWidth="1"/>
    <col min="87" max="87" width="29" style="31" bestFit="1" customWidth="1"/>
    <col min="88" max="90" width="24" style="31" bestFit="1" customWidth="1"/>
    <col min="91" max="91" width="27" style="31" bestFit="1" customWidth="1"/>
    <col min="92" max="96" width="22" style="31" bestFit="1" customWidth="1"/>
    <col min="97" max="126" width="14" style="31" bestFit="1" customWidth="1"/>
    <col min="127" max="129" width="23" style="31" bestFit="1" customWidth="1"/>
    <col min="130" max="130" width="25" style="31" bestFit="1" customWidth="1"/>
    <col min="131" max="133" width="21" style="31" bestFit="1" customWidth="1"/>
    <col min="134" max="134" width="23" style="31" bestFit="1" customWidth="1"/>
    <col min="135" max="139" width="18" style="31" bestFit="1" customWidth="1"/>
    <col min="140" max="142" width="23" style="31" bestFit="1" customWidth="1"/>
    <col min="143" max="143" width="25" style="31" bestFit="1" customWidth="1"/>
    <col min="144" max="146" width="21" style="31" bestFit="1" customWidth="1"/>
    <col min="147" max="147" width="23" style="31" bestFit="1" customWidth="1"/>
    <col min="148" max="152" width="19" style="31" bestFit="1" customWidth="1"/>
    <col min="153" max="155" width="24" style="31" bestFit="1" customWidth="1"/>
    <col min="156" max="156" width="27" style="31" bestFit="1" customWidth="1"/>
    <col min="157" max="159" width="22" style="31" bestFit="1" customWidth="1"/>
    <col min="160" max="160" width="24" style="31" bestFit="1" customWidth="1"/>
    <col min="161" max="165" width="20" style="31" bestFit="1" customWidth="1"/>
    <col min="166" max="168" width="24" style="31" bestFit="1" customWidth="1"/>
    <col min="169" max="169" width="27" style="31" bestFit="1" customWidth="1"/>
    <col min="170" max="172" width="22" style="31" bestFit="1" customWidth="1"/>
    <col min="173" max="173" width="25" style="31" bestFit="1" customWidth="1"/>
    <col min="174" max="178" width="20" style="31" bestFit="1" customWidth="1"/>
    <col min="179" max="179" width="19" style="31" bestFit="1" customWidth="1"/>
    <col min="180" max="180" width="16" style="31" bestFit="1" customWidth="1"/>
    <col min="181" max="181" width="15" style="31" bestFit="1" customWidth="1"/>
    <col min="182" max="182" width="21" style="31" bestFit="1" customWidth="1"/>
    <col min="183" max="184" width="17" style="31" bestFit="1" customWidth="1"/>
    <col min="185" max="16384" width="11.54296875" style="31"/>
  </cols>
  <sheetData>
    <row r="1" spans="1:187" ht="14.5" x14ac:dyDescent="0.35">
      <c r="F1" s="283">
        <v>16</v>
      </c>
      <c r="G1" s="283"/>
      <c r="H1" s="283"/>
      <c r="I1" s="283"/>
      <c r="J1" s="283"/>
      <c r="K1" s="283"/>
      <c r="L1" s="283"/>
      <c r="M1" s="283"/>
      <c r="N1" s="283">
        <v>17</v>
      </c>
      <c r="O1" s="283"/>
      <c r="P1" s="283"/>
      <c r="Q1" s="283"/>
      <c r="R1" s="283"/>
      <c r="S1" s="283">
        <v>18</v>
      </c>
      <c r="T1" s="283"/>
      <c r="U1" s="283"/>
      <c r="V1" s="283"/>
      <c r="W1" s="283"/>
      <c r="X1" s="283"/>
      <c r="Y1" s="283"/>
      <c r="Z1" s="283"/>
      <c r="AA1" s="284">
        <v>19</v>
      </c>
      <c r="AB1" s="284"/>
      <c r="AC1" s="284"/>
      <c r="AD1" s="284"/>
      <c r="AE1" s="284"/>
      <c r="AF1" s="52"/>
      <c r="AG1" s="52"/>
      <c r="AH1" s="52"/>
      <c r="AI1" s="52"/>
      <c r="AJ1" s="52"/>
      <c r="AK1" s="52"/>
      <c r="AL1" s="52"/>
      <c r="AM1" s="52"/>
      <c r="AN1" s="52"/>
      <c r="AO1" s="52"/>
      <c r="AP1" s="52"/>
      <c r="AQ1" s="52"/>
      <c r="AR1" s="52"/>
      <c r="AS1" s="283">
        <v>22</v>
      </c>
      <c r="AT1" s="283"/>
      <c r="AU1" s="283"/>
      <c r="AV1" s="283"/>
      <c r="AW1" s="283"/>
      <c r="AX1" s="283"/>
      <c r="AY1" s="283"/>
      <c r="AZ1" s="283"/>
      <c r="BA1" s="287">
        <v>31</v>
      </c>
      <c r="BB1" s="286"/>
      <c r="BC1" s="286"/>
      <c r="BD1" s="286"/>
      <c r="BE1" s="286"/>
      <c r="BF1" s="281">
        <v>22</v>
      </c>
      <c r="BG1" s="281"/>
      <c r="BH1" s="281"/>
      <c r="BI1" s="281"/>
      <c r="BJ1" s="281"/>
      <c r="BK1" s="281"/>
      <c r="BL1" s="281"/>
      <c r="BM1" s="281"/>
      <c r="BN1" s="286">
        <v>33</v>
      </c>
      <c r="BO1" s="286"/>
      <c r="BP1" s="286"/>
      <c r="BQ1" s="286"/>
      <c r="BR1" s="286"/>
      <c r="BS1" s="281">
        <v>20</v>
      </c>
      <c r="BT1" s="281"/>
      <c r="BU1" s="281"/>
      <c r="BV1" s="281"/>
      <c r="BW1" s="281"/>
      <c r="BX1" s="281"/>
      <c r="BY1" s="281"/>
      <c r="BZ1" s="281"/>
      <c r="CA1" s="277">
        <v>21</v>
      </c>
      <c r="CB1" s="277"/>
      <c r="CC1" s="277"/>
      <c r="CD1" s="277"/>
      <c r="CE1" s="277"/>
      <c r="CF1" s="277">
        <v>24</v>
      </c>
      <c r="CG1" s="277"/>
      <c r="CH1" s="277"/>
      <c r="CI1" s="277"/>
      <c r="CJ1" s="277"/>
      <c r="CK1" s="277"/>
      <c r="CL1" s="277"/>
      <c r="CM1" s="277"/>
      <c r="CN1" s="277">
        <v>25</v>
      </c>
      <c r="CO1" s="277"/>
      <c r="CP1" s="277"/>
      <c r="CQ1" s="277"/>
      <c r="CR1" s="277"/>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277">
        <v>26</v>
      </c>
      <c r="DX1" s="277"/>
      <c r="DY1" s="277"/>
      <c r="DZ1" s="277"/>
      <c r="EA1" s="277"/>
      <c r="EB1" s="277"/>
      <c r="EC1" s="277"/>
      <c r="ED1" s="277"/>
      <c r="EE1" s="277">
        <v>27</v>
      </c>
      <c r="EF1" s="277"/>
      <c r="EG1" s="277"/>
      <c r="EH1" s="277"/>
      <c r="EI1" s="277"/>
      <c r="EJ1" s="277">
        <v>28</v>
      </c>
      <c r="EK1" s="277"/>
      <c r="EL1" s="277"/>
      <c r="EM1" s="277"/>
      <c r="EN1" s="277"/>
      <c r="EO1" s="277"/>
      <c r="EP1" s="277"/>
      <c r="EQ1" s="277"/>
      <c r="ER1" s="277">
        <v>29</v>
      </c>
      <c r="ES1" s="277"/>
      <c r="ET1" s="277"/>
      <c r="EU1" s="277"/>
      <c r="EV1" s="277"/>
      <c r="EW1" s="277">
        <v>32</v>
      </c>
      <c r="EX1" s="277"/>
      <c r="EY1" s="277"/>
      <c r="EZ1" s="277"/>
      <c r="FA1" s="277"/>
      <c r="FB1" s="277"/>
      <c r="FC1" s="277"/>
      <c r="FD1" s="277"/>
      <c r="FE1" s="277">
        <v>33</v>
      </c>
      <c r="FF1" s="277"/>
      <c r="FG1" s="277"/>
      <c r="FH1" s="277"/>
      <c r="FI1" s="277"/>
      <c r="FJ1" s="277">
        <v>30</v>
      </c>
      <c r="FK1" s="277"/>
      <c r="FL1" s="277"/>
      <c r="FM1" s="277"/>
      <c r="FN1" s="277"/>
      <c r="FO1" s="277"/>
      <c r="FP1" s="277"/>
      <c r="FQ1" s="277"/>
      <c r="FR1" s="277">
        <v>31</v>
      </c>
      <c r="FS1" s="277"/>
      <c r="FT1" s="277"/>
      <c r="FU1" s="277"/>
      <c r="FV1" s="277"/>
      <c r="FW1" s="278">
        <v>39</v>
      </c>
      <c r="FX1" s="278"/>
      <c r="FY1" s="278"/>
      <c r="FZ1" s="278">
        <v>40</v>
      </c>
      <c r="GA1" s="278"/>
      <c r="GB1" s="278"/>
      <c r="GC1" s="48" t="s">
        <v>1766</v>
      </c>
      <c r="GD1" s="46" t="s">
        <v>1876</v>
      </c>
      <c r="GE1" s="46" t="s">
        <v>1768</v>
      </c>
    </row>
    <row r="2" spans="1:187" ht="14.5" x14ac:dyDescent="0.35">
      <c r="F2" s="282" t="s">
        <v>1409</v>
      </c>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52"/>
      <c r="AG2" s="52"/>
      <c r="AH2" s="52"/>
      <c r="AI2" s="52"/>
      <c r="AJ2" s="52"/>
      <c r="AK2" s="52"/>
      <c r="AL2" s="52"/>
      <c r="AM2" s="52"/>
      <c r="AN2" s="52"/>
      <c r="AO2" s="52"/>
      <c r="AP2" s="52"/>
      <c r="AQ2" s="52"/>
      <c r="AR2" s="52"/>
      <c r="AS2" s="285" t="s">
        <v>1416</v>
      </c>
      <c r="AT2" s="285"/>
      <c r="AU2" s="285"/>
      <c r="AV2" s="285"/>
      <c r="AW2" s="285"/>
      <c r="AX2" s="285"/>
      <c r="AY2" s="285"/>
      <c r="AZ2" s="285"/>
      <c r="BA2" s="285"/>
      <c r="BB2" s="285"/>
      <c r="BC2" s="285"/>
      <c r="BD2" s="285"/>
      <c r="BE2" s="285"/>
      <c r="BF2" s="285"/>
      <c r="BG2" s="285"/>
      <c r="BH2" s="285"/>
      <c r="BI2" s="285"/>
      <c r="BJ2" s="285"/>
      <c r="BK2" s="285"/>
      <c r="BL2" s="285"/>
      <c r="BM2" s="285"/>
      <c r="BN2" s="52"/>
      <c r="BO2" s="52"/>
      <c r="BP2" s="52"/>
      <c r="BQ2" s="52"/>
      <c r="BR2" s="52"/>
      <c r="BS2" s="279" t="s">
        <v>1415</v>
      </c>
      <c r="BT2" s="279"/>
      <c r="BU2" s="279"/>
      <c r="BV2" s="279"/>
      <c r="BW2" s="279"/>
      <c r="BX2" s="279"/>
      <c r="BY2" s="279"/>
      <c r="BZ2" s="279"/>
      <c r="CA2" s="279"/>
      <c r="CB2" s="279"/>
      <c r="CC2" s="279"/>
      <c r="CD2" s="279"/>
      <c r="CE2" s="279"/>
      <c r="CF2" s="280" t="s">
        <v>1414</v>
      </c>
      <c r="CG2" s="280"/>
      <c r="CH2" s="280"/>
      <c r="CI2" s="280"/>
      <c r="CJ2" s="280"/>
      <c r="CK2" s="280"/>
      <c r="CL2" s="280"/>
      <c r="CM2" s="280"/>
      <c r="CN2" s="280"/>
      <c r="CO2" s="280"/>
      <c r="CP2" s="280"/>
      <c r="CQ2" s="280"/>
      <c r="CR2" s="280"/>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279" t="s">
        <v>1413</v>
      </c>
      <c r="DX2" s="279"/>
      <c r="DY2" s="279"/>
      <c r="DZ2" s="279"/>
      <c r="EA2" s="279"/>
      <c r="EB2" s="279"/>
      <c r="EC2" s="279"/>
      <c r="ED2" s="279"/>
      <c r="EE2" s="279"/>
      <c r="EF2" s="279"/>
      <c r="EG2" s="279"/>
      <c r="EH2" s="279"/>
      <c r="EI2" s="279"/>
      <c r="EJ2" s="279"/>
      <c r="EK2" s="279"/>
      <c r="EL2" s="279"/>
      <c r="EM2" s="279"/>
      <c r="EN2" s="279"/>
      <c r="EO2" s="279"/>
      <c r="EP2" s="279"/>
      <c r="EQ2" s="279"/>
      <c r="ER2" s="279"/>
      <c r="ES2" s="279"/>
      <c r="ET2" s="279"/>
      <c r="EU2" s="279"/>
      <c r="EV2" s="279"/>
      <c r="EW2" s="279"/>
      <c r="EX2" s="279"/>
      <c r="EY2" s="279"/>
      <c r="EZ2" s="279"/>
      <c r="FA2" s="279"/>
      <c r="FB2" s="279"/>
      <c r="FC2" s="279"/>
      <c r="FD2" s="279"/>
      <c r="FE2" s="279"/>
      <c r="FF2" s="279"/>
      <c r="FG2" s="279"/>
      <c r="FH2" s="279"/>
      <c r="FI2" s="279"/>
      <c r="FJ2" s="279"/>
      <c r="FK2" s="279"/>
      <c r="FL2" s="279"/>
      <c r="FM2" s="279"/>
      <c r="FN2" s="279"/>
      <c r="FO2" s="279"/>
      <c r="FP2" s="279"/>
      <c r="FQ2" s="279"/>
      <c r="FR2" s="279"/>
      <c r="FS2" s="279"/>
      <c r="FT2" s="279"/>
      <c r="FU2" s="279"/>
      <c r="FV2" s="279"/>
      <c r="FW2" s="22" t="s">
        <v>1410</v>
      </c>
      <c r="FX2" s="50" t="s">
        <v>1411</v>
      </c>
      <c r="FY2" s="22" t="s">
        <v>1412</v>
      </c>
      <c r="FZ2" s="22" t="s">
        <v>1410</v>
      </c>
      <c r="GA2" s="50" t="s">
        <v>1411</v>
      </c>
      <c r="GB2" s="22" t="s">
        <v>1412</v>
      </c>
      <c r="GC2" s="31">
        <f>COUNTA(F3:AE3,AS3:AZ3,BF3:BM3,BS3:CR3,DW3:GB3)</f>
        <v>126</v>
      </c>
      <c r="GD2" s="31">
        <f>COUNTIF(GC4:GC152,"&gt;1")</f>
        <v>1</v>
      </c>
      <c r="GE2" s="31">
        <f>COUNTIF(GE4:GE152,"&gt;1")</f>
        <v>56</v>
      </c>
    </row>
    <row r="3" spans="1:187" x14ac:dyDescent="0.25">
      <c r="A3" s="30" t="s">
        <v>711</v>
      </c>
      <c r="B3" s="30" t="s">
        <v>712</v>
      </c>
      <c r="C3" s="30" t="s">
        <v>713</v>
      </c>
      <c r="D3" s="44" t="s">
        <v>1764</v>
      </c>
      <c r="E3" s="44" t="s">
        <v>1765</v>
      </c>
      <c r="F3" s="30" t="s">
        <v>714</v>
      </c>
      <c r="G3" s="30" t="s">
        <v>715</v>
      </c>
      <c r="H3" s="30" t="s">
        <v>716</v>
      </c>
      <c r="I3" s="30" t="s">
        <v>717</v>
      </c>
      <c r="J3" s="30" t="s">
        <v>718</v>
      </c>
      <c r="K3" s="30" t="s">
        <v>719</v>
      </c>
      <c r="L3" s="30" t="s">
        <v>720</v>
      </c>
      <c r="M3" s="30" t="s">
        <v>721</v>
      </c>
      <c r="N3" s="30" t="s">
        <v>722</v>
      </c>
      <c r="O3" s="30" t="s">
        <v>723</v>
      </c>
      <c r="P3" s="30" t="s">
        <v>724</v>
      </c>
      <c r="Q3" s="30" t="s">
        <v>725</v>
      </c>
      <c r="R3" s="30" t="s">
        <v>726</v>
      </c>
      <c r="S3" s="30" t="s">
        <v>727</v>
      </c>
      <c r="T3" s="30" t="s">
        <v>728</v>
      </c>
      <c r="U3" s="30" t="s">
        <v>729</v>
      </c>
      <c r="V3" s="30" t="s">
        <v>730</v>
      </c>
      <c r="W3" s="30" t="s">
        <v>731</v>
      </c>
      <c r="X3" s="30" t="s">
        <v>732</v>
      </c>
      <c r="Y3" s="30" t="s">
        <v>733</v>
      </c>
      <c r="Z3" s="30" t="s">
        <v>734</v>
      </c>
      <c r="AA3" s="30" t="s">
        <v>735</v>
      </c>
      <c r="AB3" s="30" t="s">
        <v>736</v>
      </c>
      <c r="AC3" s="30" t="s">
        <v>737</v>
      </c>
      <c r="AD3" s="30" t="s">
        <v>738</v>
      </c>
      <c r="AE3" s="30" t="s">
        <v>739</v>
      </c>
      <c r="AF3" s="30" t="s">
        <v>1809</v>
      </c>
      <c r="AG3" s="30" t="s">
        <v>1810</v>
      </c>
      <c r="AH3" s="30" t="s">
        <v>1811</v>
      </c>
      <c r="AI3" s="30" t="s">
        <v>1812</v>
      </c>
      <c r="AJ3" s="30" t="s">
        <v>1813</v>
      </c>
      <c r="AK3" s="30" t="s">
        <v>1814</v>
      </c>
      <c r="AL3" s="30" t="s">
        <v>1815</v>
      </c>
      <c r="AM3" s="30" t="s">
        <v>1816</v>
      </c>
      <c r="AN3" s="30" t="s">
        <v>1817</v>
      </c>
      <c r="AO3" s="30" t="s">
        <v>1818</v>
      </c>
      <c r="AP3" s="30" t="s">
        <v>1819</v>
      </c>
      <c r="AQ3" s="30" t="s">
        <v>1820</v>
      </c>
      <c r="AR3" s="30" t="s">
        <v>1821</v>
      </c>
      <c r="AS3" s="30" t="s">
        <v>740</v>
      </c>
      <c r="AT3" s="30" t="s">
        <v>741</v>
      </c>
      <c r="AU3" s="30" t="s">
        <v>742</v>
      </c>
      <c r="AV3" s="30" t="s">
        <v>743</v>
      </c>
      <c r="AW3" s="30" t="s">
        <v>744</v>
      </c>
      <c r="AX3" s="30" t="s">
        <v>745</v>
      </c>
      <c r="AY3" s="30" t="s">
        <v>746</v>
      </c>
      <c r="AZ3" s="30" t="s">
        <v>747</v>
      </c>
      <c r="BA3" s="30" t="s">
        <v>1822</v>
      </c>
      <c r="BB3" s="30" t="s">
        <v>1823</v>
      </c>
      <c r="BC3" s="30" t="s">
        <v>1824</v>
      </c>
      <c r="BD3" s="30" t="s">
        <v>1825</v>
      </c>
      <c r="BE3" s="30" t="s">
        <v>1826</v>
      </c>
      <c r="BF3" s="30" t="s">
        <v>748</v>
      </c>
      <c r="BG3" s="30" t="s">
        <v>749</v>
      </c>
      <c r="BH3" s="30" t="s">
        <v>750</v>
      </c>
      <c r="BI3" s="30" t="s">
        <v>751</v>
      </c>
      <c r="BJ3" s="30" t="s">
        <v>752</v>
      </c>
      <c r="BK3" s="30" t="s">
        <v>753</v>
      </c>
      <c r="BL3" s="30" t="s">
        <v>754</v>
      </c>
      <c r="BM3" s="30" t="s">
        <v>755</v>
      </c>
      <c r="BN3" s="30" t="s">
        <v>1827</v>
      </c>
      <c r="BO3" s="30" t="s">
        <v>1828</v>
      </c>
      <c r="BP3" s="30" t="s">
        <v>1829</v>
      </c>
      <c r="BQ3" s="30" t="s">
        <v>1830</v>
      </c>
      <c r="BR3" s="30" t="s">
        <v>1831</v>
      </c>
      <c r="BS3" s="30" t="s">
        <v>756</v>
      </c>
      <c r="BT3" s="30" t="s">
        <v>757</v>
      </c>
      <c r="BU3" s="30" t="s">
        <v>758</v>
      </c>
      <c r="BV3" s="30" t="s">
        <v>759</v>
      </c>
      <c r="BW3" s="30" t="s">
        <v>760</v>
      </c>
      <c r="BX3" s="30" t="s">
        <v>761</v>
      </c>
      <c r="BY3" s="30" t="s">
        <v>762</v>
      </c>
      <c r="BZ3" s="30" t="s">
        <v>763</v>
      </c>
      <c r="CA3" s="30" t="s">
        <v>764</v>
      </c>
      <c r="CB3" s="30" t="s">
        <v>765</v>
      </c>
      <c r="CC3" s="30" t="s">
        <v>766</v>
      </c>
      <c r="CD3" s="30" t="s">
        <v>767</v>
      </c>
      <c r="CE3" s="30" t="s">
        <v>768</v>
      </c>
      <c r="CF3" s="30" t="s">
        <v>769</v>
      </c>
      <c r="CG3" s="30" t="s">
        <v>770</v>
      </c>
      <c r="CH3" s="30" t="s">
        <v>771</v>
      </c>
      <c r="CI3" s="30" t="s">
        <v>772</v>
      </c>
      <c r="CJ3" s="30" t="s">
        <v>773</v>
      </c>
      <c r="CK3" s="30" t="s">
        <v>774</v>
      </c>
      <c r="CL3" s="30" t="s">
        <v>775</v>
      </c>
      <c r="CM3" s="30" t="s">
        <v>776</v>
      </c>
      <c r="CN3" s="30" t="s">
        <v>777</v>
      </c>
      <c r="CO3" s="30" t="s">
        <v>778</v>
      </c>
      <c r="CP3" s="30" t="s">
        <v>779</v>
      </c>
      <c r="CQ3" s="30" t="s">
        <v>780</v>
      </c>
      <c r="CR3" s="30" t="s">
        <v>781</v>
      </c>
      <c r="CS3" s="30" t="s">
        <v>1832</v>
      </c>
      <c r="CT3" s="30" t="s">
        <v>1833</v>
      </c>
      <c r="CU3" s="30" t="s">
        <v>1834</v>
      </c>
      <c r="CV3" s="30" t="s">
        <v>1835</v>
      </c>
      <c r="CW3" s="30" t="s">
        <v>1836</v>
      </c>
      <c r="CX3" s="30" t="s">
        <v>1837</v>
      </c>
      <c r="CY3" s="30" t="s">
        <v>1838</v>
      </c>
      <c r="CZ3" s="30" t="s">
        <v>1839</v>
      </c>
      <c r="DA3" s="30" t="s">
        <v>1840</v>
      </c>
      <c r="DB3" s="30" t="s">
        <v>1841</v>
      </c>
      <c r="DC3" s="30" t="s">
        <v>1842</v>
      </c>
      <c r="DD3" s="30" t="s">
        <v>1843</v>
      </c>
      <c r="DE3" s="30" t="s">
        <v>1844</v>
      </c>
      <c r="DF3" s="30" t="s">
        <v>1845</v>
      </c>
      <c r="DG3" s="30" t="s">
        <v>1846</v>
      </c>
      <c r="DH3" s="30" t="s">
        <v>1847</v>
      </c>
      <c r="DI3" s="30" t="s">
        <v>1848</v>
      </c>
      <c r="DJ3" s="30" t="s">
        <v>1849</v>
      </c>
      <c r="DK3" s="30" t="s">
        <v>1850</v>
      </c>
      <c r="DL3" s="30" t="s">
        <v>1851</v>
      </c>
      <c r="DM3" s="30" t="s">
        <v>1852</v>
      </c>
      <c r="DN3" s="30" t="s">
        <v>1853</v>
      </c>
      <c r="DO3" s="30" t="s">
        <v>1854</v>
      </c>
      <c r="DP3" s="30" t="s">
        <v>1855</v>
      </c>
      <c r="DQ3" s="30" t="s">
        <v>1856</v>
      </c>
      <c r="DR3" s="30" t="s">
        <v>1857</v>
      </c>
      <c r="DS3" s="30" t="s">
        <v>1858</v>
      </c>
      <c r="DT3" s="30" t="s">
        <v>1859</v>
      </c>
      <c r="DU3" s="30" t="s">
        <v>1860</v>
      </c>
      <c r="DV3" s="30" t="s">
        <v>1861</v>
      </c>
      <c r="DW3" s="30" t="s">
        <v>782</v>
      </c>
      <c r="DX3" s="30" t="s">
        <v>783</v>
      </c>
      <c r="DY3" s="30" t="s">
        <v>784</v>
      </c>
      <c r="DZ3" s="30" t="s">
        <v>785</v>
      </c>
      <c r="EA3" s="30" t="s">
        <v>786</v>
      </c>
      <c r="EB3" s="30" t="s">
        <v>787</v>
      </c>
      <c r="EC3" s="30" t="s">
        <v>788</v>
      </c>
      <c r="ED3" s="30" t="s">
        <v>789</v>
      </c>
      <c r="EE3" s="30" t="s">
        <v>790</v>
      </c>
      <c r="EF3" s="30" t="s">
        <v>791</v>
      </c>
      <c r="EG3" s="30" t="s">
        <v>792</v>
      </c>
      <c r="EH3" s="30" t="s">
        <v>793</v>
      </c>
      <c r="EI3" s="30" t="s">
        <v>794</v>
      </c>
      <c r="EJ3" s="30" t="s">
        <v>795</v>
      </c>
      <c r="EK3" s="30" t="s">
        <v>796</v>
      </c>
      <c r="EL3" s="30" t="s">
        <v>797</v>
      </c>
      <c r="EM3" s="30" t="s">
        <v>798</v>
      </c>
      <c r="EN3" s="30" t="s">
        <v>799</v>
      </c>
      <c r="EO3" s="30" t="s">
        <v>800</v>
      </c>
      <c r="EP3" s="30" t="s">
        <v>801</v>
      </c>
      <c r="EQ3" s="30" t="s">
        <v>802</v>
      </c>
      <c r="ER3" s="30" t="s">
        <v>803</v>
      </c>
      <c r="ES3" s="30" t="s">
        <v>804</v>
      </c>
      <c r="ET3" s="30" t="s">
        <v>805</v>
      </c>
      <c r="EU3" s="30" t="s">
        <v>806</v>
      </c>
      <c r="EV3" s="30" t="s">
        <v>807</v>
      </c>
      <c r="EW3" s="30" t="s">
        <v>808</v>
      </c>
      <c r="EX3" s="30" t="s">
        <v>809</v>
      </c>
      <c r="EY3" s="30" t="s">
        <v>810</v>
      </c>
      <c r="EZ3" s="30" t="s">
        <v>811</v>
      </c>
      <c r="FA3" s="30" t="s">
        <v>812</v>
      </c>
      <c r="FB3" s="30" t="s">
        <v>813</v>
      </c>
      <c r="FC3" s="30" t="s">
        <v>814</v>
      </c>
      <c r="FD3" s="30" t="s">
        <v>815</v>
      </c>
      <c r="FE3" s="30" t="s">
        <v>816</v>
      </c>
      <c r="FF3" s="30" t="s">
        <v>817</v>
      </c>
      <c r="FG3" s="30" t="s">
        <v>818</v>
      </c>
      <c r="FH3" s="30" t="s">
        <v>819</v>
      </c>
      <c r="FI3" s="30" t="s">
        <v>820</v>
      </c>
      <c r="FJ3" s="30" t="s">
        <v>821</v>
      </c>
      <c r="FK3" s="30" t="s">
        <v>822</v>
      </c>
      <c r="FL3" s="30" t="s">
        <v>823</v>
      </c>
      <c r="FM3" s="30" t="s">
        <v>824</v>
      </c>
      <c r="FN3" s="30" t="s">
        <v>825</v>
      </c>
      <c r="FO3" s="30" t="s">
        <v>826</v>
      </c>
      <c r="FP3" s="30" t="s">
        <v>827</v>
      </c>
      <c r="FQ3" s="30" t="s">
        <v>828</v>
      </c>
      <c r="FR3" s="30" t="s">
        <v>829</v>
      </c>
      <c r="FS3" s="30" t="s">
        <v>830</v>
      </c>
      <c r="FT3" s="30" t="s">
        <v>831</v>
      </c>
      <c r="FU3" s="30" t="s">
        <v>832</v>
      </c>
      <c r="FV3" s="30" t="s">
        <v>833</v>
      </c>
      <c r="FW3" s="30" t="s">
        <v>834</v>
      </c>
      <c r="FX3" s="30" t="s">
        <v>835</v>
      </c>
      <c r="FY3" s="30" t="s">
        <v>836</v>
      </c>
      <c r="FZ3" s="30" t="s">
        <v>837</v>
      </c>
      <c r="GA3" s="30" t="s">
        <v>838</v>
      </c>
      <c r="GB3" s="30" t="s">
        <v>839</v>
      </c>
      <c r="GC3" s="46" t="s">
        <v>1875</v>
      </c>
      <c r="GD3" s="46" t="s">
        <v>1767</v>
      </c>
      <c r="GE3" s="46" t="s">
        <v>1408</v>
      </c>
    </row>
    <row r="4" spans="1:187" hidden="1" x14ac:dyDescent="0.25">
      <c r="A4" s="32" t="s">
        <v>984</v>
      </c>
      <c r="B4" s="32" t="s">
        <v>984</v>
      </c>
      <c r="C4" s="32" t="s">
        <v>985</v>
      </c>
      <c r="D4" s="45" t="s">
        <v>1557</v>
      </c>
      <c r="E4" s="45">
        <f>LEN(D4)</f>
        <v>48</v>
      </c>
      <c r="F4" s="33">
        <v>2429</v>
      </c>
      <c r="G4" s="33">
        <v>2600</v>
      </c>
      <c r="H4" s="33">
        <v>2093</v>
      </c>
      <c r="I4" s="33">
        <v>1427</v>
      </c>
      <c r="J4" s="33">
        <v>2257</v>
      </c>
      <c r="K4" s="33">
        <v>2081</v>
      </c>
      <c r="L4" s="33">
        <v>1279</v>
      </c>
      <c r="M4" s="33">
        <v>620</v>
      </c>
      <c r="N4" s="33">
        <v>8093</v>
      </c>
      <c r="O4" s="33">
        <v>2190</v>
      </c>
      <c r="P4" s="33">
        <v>2365</v>
      </c>
      <c r="Q4" s="33">
        <v>1328</v>
      </c>
      <c r="R4" s="33">
        <v>810</v>
      </c>
      <c r="S4" s="33">
        <v>22539</v>
      </c>
      <c r="T4" s="33">
        <v>18118</v>
      </c>
      <c r="U4" s="33">
        <v>10341</v>
      </c>
      <c r="V4" s="33">
        <v>4474</v>
      </c>
      <c r="W4" s="33">
        <v>21001</v>
      </c>
      <c r="X4" s="33">
        <v>15266</v>
      </c>
      <c r="Y4" s="33">
        <v>7818</v>
      </c>
      <c r="Z4" s="33">
        <v>2337</v>
      </c>
      <c r="AA4" s="33">
        <v>46863</v>
      </c>
      <c r="AB4" s="33">
        <v>14872</v>
      </c>
      <c r="AC4" s="33">
        <v>19963</v>
      </c>
      <c r="AD4" s="33">
        <v>11247</v>
      </c>
      <c r="AE4" s="33">
        <v>8949</v>
      </c>
      <c r="AF4" s="33">
        <v>3614</v>
      </c>
      <c r="AG4" s="33">
        <v>3316</v>
      </c>
      <c r="AH4" s="33">
        <v>2374</v>
      </c>
      <c r="AI4" s="33">
        <v>1303</v>
      </c>
      <c r="AJ4" s="33">
        <v>4231</v>
      </c>
      <c r="AK4" s="33">
        <v>3067</v>
      </c>
      <c r="AL4" s="33">
        <v>1742</v>
      </c>
      <c r="AM4" s="33">
        <v>736</v>
      </c>
      <c r="AN4" s="33">
        <v>10122</v>
      </c>
      <c r="AO4" s="33">
        <v>3070</v>
      </c>
      <c r="AP4" s="33">
        <v>3570</v>
      </c>
      <c r="AQ4" s="33">
        <v>1929</v>
      </c>
      <c r="AR4" s="33">
        <v>1692</v>
      </c>
      <c r="AS4" s="33">
        <v>1729</v>
      </c>
      <c r="AT4" s="33">
        <v>1957</v>
      </c>
      <c r="AU4" s="33">
        <v>1631</v>
      </c>
      <c r="AV4" s="33">
        <v>1069</v>
      </c>
      <c r="AW4" s="33">
        <v>1677</v>
      </c>
      <c r="AX4" s="33">
        <v>1613</v>
      </c>
      <c r="AY4" s="33">
        <v>1025</v>
      </c>
      <c r="AZ4" s="33">
        <v>507</v>
      </c>
      <c r="BA4" s="33">
        <v>6019</v>
      </c>
      <c r="BB4" s="33">
        <v>1706</v>
      </c>
      <c r="BC4" s="33">
        <v>1848</v>
      </c>
      <c r="BD4" s="33">
        <v>1010</v>
      </c>
      <c r="BE4" s="33">
        <v>625</v>
      </c>
      <c r="BF4" s="33">
        <v>1885</v>
      </c>
      <c r="BG4" s="33">
        <v>1359</v>
      </c>
      <c r="BH4" s="33">
        <v>743</v>
      </c>
      <c r="BI4" s="33">
        <v>234</v>
      </c>
      <c r="BJ4" s="33">
        <v>2554</v>
      </c>
      <c r="BK4" s="33">
        <v>1454</v>
      </c>
      <c r="BL4" s="33">
        <v>717</v>
      </c>
      <c r="BM4" s="33">
        <v>229</v>
      </c>
      <c r="BN4" s="33">
        <v>4103</v>
      </c>
      <c r="BO4" s="33">
        <v>1364</v>
      </c>
      <c r="BP4" s="33">
        <v>1722</v>
      </c>
      <c r="BQ4" s="33">
        <v>919</v>
      </c>
      <c r="BR4" s="33">
        <v>1067</v>
      </c>
      <c r="BS4" s="33">
        <v>1904</v>
      </c>
      <c r="BT4" s="33">
        <v>1712</v>
      </c>
      <c r="BU4" s="33">
        <v>1216</v>
      </c>
      <c r="BV4" s="33">
        <v>707</v>
      </c>
      <c r="BW4" s="33">
        <v>1733</v>
      </c>
      <c r="BX4" s="33">
        <v>1319</v>
      </c>
      <c r="BY4" s="33">
        <v>765</v>
      </c>
      <c r="BZ4" s="33">
        <v>317</v>
      </c>
      <c r="CA4" s="33">
        <v>4820</v>
      </c>
      <c r="CB4" s="33">
        <v>1434</v>
      </c>
      <c r="CC4" s="33">
        <v>1736</v>
      </c>
      <c r="CD4" s="33">
        <v>972</v>
      </c>
      <c r="CE4" s="33">
        <v>711</v>
      </c>
      <c r="CF4" s="33">
        <v>15797</v>
      </c>
      <c r="CG4" s="33">
        <v>18830</v>
      </c>
      <c r="CH4" s="33">
        <v>16687</v>
      </c>
      <c r="CI4" s="33">
        <v>11829</v>
      </c>
      <c r="CJ4" s="33">
        <v>14199</v>
      </c>
      <c r="CK4" s="33">
        <v>15133</v>
      </c>
      <c r="CL4" s="33">
        <v>11125</v>
      </c>
      <c r="CM4" s="33">
        <v>6037</v>
      </c>
      <c r="CN4" s="33">
        <v>58969</v>
      </c>
      <c r="CO4" s="33">
        <v>15947</v>
      </c>
      <c r="CP4" s="33">
        <v>18081</v>
      </c>
      <c r="CQ4" s="33">
        <v>10547</v>
      </c>
      <c r="CR4" s="33">
        <v>6093</v>
      </c>
      <c r="CS4" s="33">
        <v>70</v>
      </c>
      <c r="CT4" s="33">
        <v>0</v>
      </c>
      <c r="CU4" s="33">
        <v>431</v>
      </c>
      <c r="CV4" s="33">
        <v>77</v>
      </c>
      <c r="CW4" s="33">
        <v>430</v>
      </c>
      <c r="CX4" s="33">
        <v>44</v>
      </c>
      <c r="CY4" s="33">
        <v>0</v>
      </c>
      <c r="CZ4" s="33">
        <v>0</v>
      </c>
      <c r="DA4" s="33">
        <v>0</v>
      </c>
      <c r="DB4" s="33">
        <v>62</v>
      </c>
      <c r="DC4" s="33">
        <v>40</v>
      </c>
      <c r="DD4" s="33">
        <v>390</v>
      </c>
      <c r="DE4" s="33">
        <v>0</v>
      </c>
      <c r="DF4" s="33">
        <v>506</v>
      </c>
      <c r="DG4" s="33">
        <v>303</v>
      </c>
      <c r="DH4" s="33">
        <v>147</v>
      </c>
      <c r="DI4" s="33">
        <v>0</v>
      </c>
      <c r="DJ4" s="33">
        <v>0</v>
      </c>
      <c r="DK4" s="33" t="s">
        <v>856</v>
      </c>
      <c r="DL4" s="33">
        <v>1493</v>
      </c>
      <c r="DM4" s="33">
        <v>997</v>
      </c>
      <c r="DN4" s="33">
        <v>1645</v>
      </c>
      <c r="DO4" s="33">
        <v>1272</v>
      </c>
      <c r="DP4" s="33">
        <v>1397</v>
      </c>
      <c r="DQ4" s="33">
        <v>871</v>
      </c>
      <c r="DR4" s="33">
        <v>2571</v>
      </c>
      <c r="DS4" s="33">
        <v>764</v>
      </c>
      <c r="DT4" s="33">
        <v>1773</v>
      </c>
      <c r="DU4" s="33">
        <v>2516</v>
      </c>
      <c r="DV4" s="33">
        <v>2308</v>
      </c>
      <c r="DW4" s="64">
        <v>270679</v>
      </c>
      <c r="DX4" s="33">
        <v>294489</v>
      </c>
      <c r="DY4" s="33">
        <v>237214</v>
      </c>
      <c r="DZ4" s="64">
        <v>163658</v>
      </c>
      <c r="EA4" s="64">
        <v>249051</v>
      </c>
      <c r="EB4" s="33">
        <v>232121</v>
      </c>
      <c r="EC4" s="33">
        <v>145785</v>
      </c>
      <c r="ED4" s="33">
        <v>70802</v>
      </c>
      <c r="EE4" s="33">
        <v>908691</v>
      </c>
      <c r="EF4" s="33">
        <v>244893</v>
      </c>
      <c r="EG4" s="33">
        <v>266963</v>
      </c>
      <c r="EH4" s="33">
        <v>152087</v>
      </c>
      <c r="EI4" s="33">
        <v>91165</v>
      </c>
      <c r="EJ4" s="35">
        <v>2486008.2814000002</v>
      </c>
      <c r="EK4" s="35">
        <v>2177643.1623</v>
      </c>
      <c r="EL4" s="35">
        <v>1329620.7637</v>
      </c>
      <c r="EM4" s="34">
        <v>617214.65789000003</v>
      </c>
      <c r="EN4" s="35">
        <v>2418201.0403</v>
      </c>
      <c r="EO4" s="35">
        <v>1850208.0337</v>
      </c>
      <c r="EP4" s="35">
        <v>1004910.6025</v>
      </c>
      <c r="EQ4" s="34">
        <v>314138.13004999998</v>
      </c>
      <c r="ER4" s="35">
        <v>5583829.9084999999</v>
      </c>
      <c r="ES4" s="35">
        <v>1785591.1011999999</v>
      </c>
      <c r="ET4" s="35">
        <v>2384697.6381000001</v>
      </c>
      <c r="EU4" s="35">
        <v>1356411.7690999999</v>
      </c>
      <c r="EV4" s="35">
        <v>1087414.2551</v>
      </c>
      <c r="EW4" s="35">
        <v>1882967.0671000001</v>
      </c>
      <c r="EX4" s="35">
        <v>1155931.3019000001</v>
      </c>
      <c r="EY4" s="35">
        <v>614631.92680000002</v>
      </c>
      <c r="EZ4" s="35">
        <v>178338.42370000001</v>
      </c>
      <c r="FA4" s="35">
        <v>2312346.5921999998</v>
      </c>
      <c r="FB4" s="35">
        <v>1380901.1277999999</v>
      </c>
      <c r="FC4" s="34">
        <v>602795.72516000003</v>
      </c>
      <c r="FD4" s="35">
        <v>154889.5877</v>
      </c>
      <c r="FE4" s="35">
        <v>3419864.0715999999</v>
      </c>
      <c r="FF4" s="35">
        <v>1198967.5197999999</v>
      </c>
      <c r="FG4" s="37">
        <v>1557645.1510000001</v>
      </c>
      <c r="FH4" s="35">
        <v>1045574.4445</v>
      </c>
      <c r="FI4" s="35">
        <v>1060750.5655</v>
      </c>
      <c r="FJ4" s="35">
        <v>4147397.0756000001</v>
      </c>
      <c r="FK4" s="37">
        <v>4769106.6519999998</v>
      </c>
      <c r="FL4" s="35">
        <v>4273743.7347999997</v>
      </c>
      <c r="FM4" s="35">
        <v>2891624.4169000001</v>
      </c>
      <c r="FN4" s="35">
        <v>3797902.2133999998</v>
      </c>
      <c r="FO4" s="35">
        <v>3851230.1258</v>
      </c>
      <c r="FP4" s="35">
        <v>2726968.9386</v>
      </c>
      <c r="FQ4" s="35">
        <v>1432246.7822</v>
      </c>
      <c r="FR4" s="37">
        <v>15111095.759</v>
      </c>
      <c r="FS4" s="35">
        <v>4125802.3213</v>
      </c>
      <c r="FT4" s="35">
        <v>4510555.9124999996</v>
      </c>
      <c r="FU4" s="35">
        <v>2540117.3917999999</v>
      </c>
      <c r="FV4" s="37">
        <v>1602648.5549999999</v>
      </c>
      <c r="FW4" s="39">
        <v>60.402188770000002</v>
      </c>
      <c r="FX4" s="39">
        <v>56.419565323999997</v>
      </c>
      <c r="FY4" s="33">
        <v>1150</v>
      </c>
      <c r="FZ4" s="39">
        <v>142.06734094000001</v>
      </c>
      <c r="GA4" s="38">
        <v>137.85998136000001</v>
      </c>
      <c r="GB4" s="33">
        <v>2810</v>
      </c>
      <c r="GC4" s="47">
        <f>COUNTIF(F4:AE4,0)+COUNTIF(AS4:AZ4,0)+COUNTIF(BF4:BM4,0)+COUNTIF(BS4:CR4,0)+COUNTIF(DW4:GB4,0)</f>
        <v>0</v>
      </c>
      <c r="GD4" s="49">
        <f t="shared" ref="GD4:GD11" si="0">GC4/$GC$2</f>
        <v>0</v>
      </c>
      <c r="GE4" s="31">
        <f t="shared" ref="GE4:GE11" si="1">COUNTIF(F4:GB4,"-")</f>
        <v>1</v>
      </c>
    </row>
    <row r="5" spans="1:187" hidden="1" x14ac:dyDescent="0.25">
      <c r="A5" s="32" t="s">
        <v>962</v>
      </c>
      <c r="B5" s="32" t="s">
        <v>962</v>
      </c>
      <c r="C5" s="32" t="s">
        <v>963</v>
      </c>
      <c r="D5" s="45" t="s">
        <v>1543</v>
      </c>
      <c r="E5" s="45">
        <f t="shared" ref="E5:E66" si="2">LEN(D5)</f>
        <v>29</v>
      </c>
      <c r="F5" s="33">
        <v>1247</v>
      </c>
      <c r="G5" s="33">
        <v>1461</v>
      </c>
      <c r="H5" s="33">
        <v>1458</v>
      </c>
      <c r="I5" s="33">
        <v>1217</v>
      </c>
      <c r="J5" s="33">
        <v>1145</v>
      </c>
      <c r="K5" s="33">
        <v>1008</v>
      </c>
      <c r="L5" s="33">
        <v>816</v>
      </c>
      <c r="M5" s="33">
        <v>499</v>
      </c>
      <c r="N5" s="33">
        <v>1388</v>
      </c>
      <c r="O5" s="33">
        <v>970</v>
      </c>
      <c r="P5" s="33">
        <v>1980</v>
      </c>
      <c r="Q5" s="33">
        <v>2221</v>
      </c>
      <c r="R5" s="33">
        <v>2292</v>
      </c>
      <c r="S5" s="33">
        <v>5621</v>
      </c>
      <c r="T5" s="33">
        <v>4763</v>
      </c>
      <c r="U5" s="33">
        <v>2940</v>
      </c>
      <c r="V5" s="33">
        <v>1389</v>
      </c>
      <c r="W5" s="33">
        <v>5086</v>
      </c>
      <c r="X5" s="33">
        <v>3862</v>
      </c>
      <c r="Y5" s="33">
        <v>2212</v>
      </c>
      <c r="Z5" s="33">
        <v>819</v>
      </c>
      <c r="AA5" s="33">
        <v>3161</v>
      </c>
      <c r="AB5" s="33">
        <v>2342</v>
      </c>
      <c r="AC5" s="33">
        <v>6304</v>
      </c>
      <c r="AD5" s="33">
        <v>7712</v>
      </c>
      <c r="AE5" s="33">
        <v>7173</v>
      </c>
      <c r="AF5" s="33">
        <v>2476</v>
      </c>
      <c r="AG5" s="33">
        <v>2388</v>
      </c>
      <c r="AH5" s="33">
        <v>1839</v>
      </c>
      <c r="AI5" s="33">
        <v>1189</v>
      </c>
      <c r="AJ5" s="33">
        <v>2839</v>
      </c>
      <c r="AK5" s="33">
        <v>2197</v>
      </c>
      <c r="AL5" s="33">
        <v>1440</v>
      </c>
      <c r="AM5" s="33">
        <v>666</v>
      </c>
      <c r="AN5" s="33">
        <v>2081</v>
      </c>
      <c r="AO5" s="33">
        <v>1431</v>
      </c>
      <c r="AP5" s="33">
        <v>3461</v>
      </c>
      <c r="AQ5" s="33">
        <v>4269</v>
      </c>
      <c r="AR5" s="33">
        <v>3792</v>
      </c>
      <c r="AS5" s="33">
        <v>1009</v>
      </c>
      <c r="AT5" s="33">
        <v>1239</v>
      </c>
      <c r="AU5" s="33">
        <v>1262</v>
      </c>
      <c r="AV5" s="33">
        <v>1046</v>
      </c>
      <c r="AW5" s="33">
        <v>1076</v>
      </c>
      <c r="AX5" s="33">
        <v>944</v>
      </c>
      <c r="AY5" s="33">
        <v>834</v>
      </c>
      <c r="AZ5" s="33">
        <v>506</v>
      </c>
      <c r="BA5" s="33">
        <v>1215</v>
      </c>
      <c r="BB5" s="33">
        <v>860</v>
      </c>
      <c r="BC5" s="33">
        <v>1856</v>
      </c>
      <c r="BD5" s="33">
        <v>2076</v>
      </c>
      <c r="BE5" s="33">
        <v>1909</v>
      </c>
      <c r="BF5" s="33">
        <v>1467</v>
      </c>
      <c r="BG5" s="33">
        <v>1149</v>
      </c>
      <c r="BH5" s="33">
        <v>577</v>
      </c>
      <c r="BI5" s="33">
        <v>143</v>
      </c>
      <c r="BJ5" s="33">
        <v>1763</v>
      </c>
      <c r="BK5" s="33">
        <v>1253</v>
      </c>
      <c r="BL5" s="33">
        <v>606</v>
      </c>
      <c r="BM5" s="33">
        <v>160</v>
      </c>
      <c r="BN5" s="33">
        <v>866</v>
      </c>
      <c r="BO5" s="33">
        <v>571</v>
      </c>
      <c r="BP5" s="33">
        <v>1605</v>
      </c>
      <c r="BQ5" s="33">
        <v>2193</v>
      </c>
      <c r="BR5" s="33">
        <v>1883</v>
      </c>
      <c r="BS5" s="33">
        <v>1151</v>
      </c>
      <c r="BT5" s="33">
        <v>1023</v>
      </c>
      <c r="BU5" s="33">
        <v>846</v>
      </c>
      <c r="BV5" s="33">
        <v>626</v>
      </c>
      <c r="BW5" s="33">
        <v>1068</v>
      </c>
      <c r="BX5" s="33">
        <v>837</v>
      </c>
      <c r="BY5" s="33">
        <v>581</v>
      </c>
      <c r="BZ5" s="33">
        <v>301</v>
      </c>
      <c r="CA5" s="33">
        <v>885</v>
      </c>
      <c r="CB5" s="33">
        <v>602</v>
      </c>
      <c r="CC5" s="33">
        <v>1494</v>
      </c>
      <c r="CD5" s="33">
        <v>1758</v>
      </c>
      <c r="CE5" s="33">
        <v>1694</v>
      </c>
      <c r="CF5" s="33">
        <v>7185</v>
      </c>
      <c r="CG5" s="33">
        <v>9721</v>
      </c>
      <c r="CH5" s="33">
        <v>11185</v>
      </c>
      <c r="CI5" s="33">
        <v>10332</v>
      </c>
      <c r="CJ5" s="33">
        <v>6706</v>
      </c>
      <c r="CK5" s="33">
        <v>6847</v>
      </c>
      <c r="CL5" s="33">
        <v>6996</v>
      </c>
      <c r="CM5" s="33">
        <v>4667</v>
      </c>
      <c r="CN5" s="33">
        <v>9145</v>
      </c>
      <c r="CO5" s="33">
        <v>7355</v>
      </c>
      <c r="CP5" s="33">
        <v>15929</v>
      </c>
      <c r="CQ5" s="33">
        <v>15980</v>
      </c>
      <c r="CR5" s="33">
        <v>15230</v>
      </c>
      <c r="CS5" s="33">
        <v>0</v>
      </c>
      <c r="CT5" s="33">
        <v>6</v>
      </c>
      <c r="CU5" s="33" t="s">
        <v>856</v>
      </c>
      <c r="CV5" s="33">
        <v>0</v>
      </c>
      <c r="CW5" s="33">
        <v>87</v>
      </c>
      <c r="CX5" s="33">
        <v>67</v>
      </c>
      <c r="CY5" s="33">
        <v>114</v>
      </c>
      <c r="CZ5" s="33">
        <v>0</v>
      </c>
      <c r="DA5" s="33">
        <v>91</v>
      </c>
      <c r="DB5" s="33">
        <v>93</v>
      </c>
      <c r="DC5" s="33">
        <v>19</v>
      </c>
      <c r="DD5" s="33">
        <v>5</v>
      </c>
      <c r="DE5" s="33">
        <v>0</v>
      </c>
      <c r="DF5" s="33">
        <v>0</v>
      </c>
      <c r="DG5" s="33">
        <v>0</v>
      </c>
      <c r="DH5" s="33">
        <v>0</v>
      </c>
      <c r="DI5" s="33">
        <v>0</v>
      </c>
      <c r="DJ5" s="33">
        <v>0</v>
      </c>
      <c r="DK5" s="33">
        <v>868</v>
      </c>
      <c r="DL5" s="33">
        <v>367</v>
      </c>
      <c r="DM5" s="33" t="s">
        <v>856</v>
      </c>
      <c r="DN5" s="33">
        <v>1435</v>
      </c>
      <c r="DO5" s="33">
        <v>516</v>
      </c>
      <c r="DP5" s="33">
        <v>1733</v>
      </c>
      <c r="DQ5" s="33">
        <v>800</v>
      </c>
      <c r="DR5" s="33">
        <v>692</v>
      </c>
      <c r="DS5" s="33">
        <v>1267</v>
      </c>
      <c r="DT5" s="33">
        <v>862</v>
      </c>
      <c r="DU5" s="33">
        <v>1293</v>
      </c>
      <c r="DV5" s="33">
        <v>4661</v>
      </c>
      <c r="DW5" s="33">
        <v>139278</v>
      </c>
      <c r="DX5" s="33">
        <v>165862</v>
      </c>
      <c r="DY5" s="33">
        <v>166673</v>
      </c>
      <c r="DZ5" s="33">
        <v>139244</v>
      </c>
      <c r="EA5" s="33">
        <v>130743</v>
      </c>
      <c r="EB5" s="33">
        <v>117982</v>
      </c>
      <c r="EC5" s="33">
        <v>95528</v>
      </c>
      <c r="ED5" s="33">
        <v>57295</v>
      </c>
      <c r="EE5" s="33">
        <v>159236</v>
      </c>
      <c r="EF5" s="33">
        <v>111653</v>
      </c>
      <c r="EG5" s="33">
        <v>225512</v>
      </c>
      <c r="EH5" s="33">
        <v>256060</v>
      </c>
      <c r="EI5" s="33">
        <v>260144</v>
      </c>
      <c r="EJ5" s="34">
        <v>612347.06726000004</v>
      </c>
      <c r="EK5" s="34">
        <v>548792.06660999998</v>
      </c>
      <c r="EL5" s="34">
        <v>330238.32694</v>
      </c>
      <c r="EM5" s="35">
        <v>149679.80790000001</v>
      </c>
      <c r="EN5" s="35">
        <v>539167.27009999997</v>
      </c>
      <c r="EO5" s="34">
        <v>423898.20750999998</v>
      </c>
      <c r="EP5" s="34">
        <v>242395.82318000001</v>
      </c>
      <c r="EQ5" s="36">
        <v>89578.445118000003</v>
      </c>
      <c r="ER5" s="34">
        <v>353883.28904</v>
      </c>
      <c r="ES5" s="35">
        <v>258815.73079</v>
      </c>
      <c r="ET5" s="34">
        <v>689038.86652000004</v>
      </c>
      <c r="EU5" s="34">
        <v>853778.52839999995</v>
      </c>
      <c r="EV5" s="34">
        <v>780580.59988999995</v>
      </c>
      <c r="EW5" s="35">
        <v>1348590.9165000001</v>
      </c>
      <c r="EX5" s="35">
        <v>1095302.2727000001</v>
      </c>
      <c r="EY5" s="34">
        <v>508059.01815999998</v>
      </c>
      <c r="EZ5" s="33">
        <v>117790</v>
      </c>
      <c r="FA5" s="35">
        <v>1664613.8544999999</v>
      </c>
      <c r="FB5" s="34">
        <v>967133.58912000002</v>
      </c>
      <c r="FC5" s="34">
        <v>429506.16687999998</v>
      </c>
      <c r="FD5" s="34">
        <v>135178.77883</v>
      </c>
      <c r="FE5" s="35">
        <v>761573.22105000005</v>
      </c>
      <c r="FF5" s="35">
        <v>521633.94639</v>
      </c>
      <c r="FG5" s="35">
        <v>1384335.5151</v>
      </c>
      <c r="FH5" s="34">
        <v>1978766.0545999999</v>
      </c>
      <c r="FI5" s="34">
        <v>1619865.8595</v>
      </c>
      <c r="FJ5" s="35">
        <v>2337360.4312</v>
      </c>
      <c r="FK5" s="35">
        <v>3042604.3906999999</v>
      </c>
      <c r="FL5" s="35">
        <v>3280754.0652999999</v>
      </c>
      <c r="FM5" s="35">
        <v>2913915.8122999999</v>
      </c>
      <c r="FN5" s="35">
        <v>2343664.9981999998</v>
      </c>
      <c r="FO5" s="35">
        <v>2275836.7047999999</v>
      </c>
      <c r="FP5" s="35">
        <v>2058983.3015000001</v>
      </c>
      <c r="FQ5" s="35">
        <v>1223289.1783</v>
      </c>
      <c r="FR5" s="35">
        <v>2919925.8829999999</v>
      </c>
      <c r="FS5" s="35">
        <v>2227522.6560999998</v>
      </c>
      <c r="FT5" s="35">
        <v>4660825.4862000002</v>
      </c>
      <c r="FU5" s="35">
        <v>4960307.4177000001</v>
      </c>
      <c r="FV5" s="37">
        <v>4707827.4392999997</v>
      </c>
      <c r="FW5" s="39">
        <v>48.507630853000002</v>
      </c>
      <c r="FX5" s="39">
        <v>50.352534255999998</v>
      </c>
      <c r="FY5" s="33">
        <v>757</v>
      </c>
      <c r="FZ5" s="39">
        <v>107.16422346</v>
      </c>
      <c r="GA5" s="39">
        <v>110.748969</v>
      </c>
      <c r="GB5" s="33">
        <v>1665</v>
      </c>
      <c r="GC5" s="47">
        <f t="shared" ref="GC5:GC67" si="3">COUNTIF(F5:AE5,0)+COUNTIF(AS5:AZ5,0)+COUNTIF(BF5:BM5,0)+COUNTIF(BS5:CR5,0)+COUNTIF(DW5:GB5,0)</f>
        <v>0</v>
      </c>
      <c r="GD5" s="49">
        <f t="shared" si="0"/>
        <v>0</v>
      </c>
      <c r="GE5" s="31">
        <f t="shared" si="1"/>
        <v>2</v>
      </c>
    </row>
    <row r="6" spans="1:187" hidden="1" x14ac:dyDescent="0.25">
      <c r="A6" s="32" t="s">
        <v>846</v>
      </c>
      <c r="B6" s="32" t="s">
        <v>846</v>
      </c>
      <c r="C6" s="32" t="s">
        <v>847</v>
      </c>
      <c r="D6" s="45" t="s">
        <v>1661</v>
      </c>
      <c r="E6" s="45">
        <f t="shared" si="2"/>
        <v>53</v>
      </c>
      <c r="F6" s="33">
        <v>2326</v>
      </c>
      <c r="G6" s="33">
        <v>2767</v>
      </c>
      <c r="H6" s="33">
        <v>2574</v>
      </c>
      <c r="I6" s="33">
        <v>2443</v>
      </c>
      <c r="J6" s="33">
        <v>2056</v>
      </c>
      <c r="K6" s="33">
        <v>2158</v>
      </c>
      <c r="L6" s="33">
        <v>1693</v>
      </c>
      <c r="M6" s="33">
        <v>1154</v>
      </c>
      <c r="N6" s="33">
        <v>90</v>
      </c>
      <c r="O6" s="33">
        <v>1525</v>
      </c>
      <c r="P6" s="33">
        <v>3677</v>
      </c>
      <c r="Q6" s="33">
        <v>3616</v>
      </c>
      <c r="R6" s="33">
        <v>8263</v>
      </c>
      <c r="S6" s="33">
        <v>22183</v>
      </c>
      <c r="T6" s="33">
        <v>19435</v>
      </c>
      <c r="U6" s="33">
        <v>11512</v>
      </c>
      <c r="V6" s="33">
        <v>6221</v>
      </c>
      <c r="W6" s="33">
        <v>20193</v>
      </c>
      <c r="X6" s="33">
        <v>17058</v>
      </c>
      <c r="Y6" s="33">
        <v>9415</v>
      </c>
      <c r="Z6" s="33">
        <v>3994</v>
      </c>
      <c r="AA6" s="33">
        <v>816</v>
      </c>
      <c r="AB6" s="33">
        <v>10843</v>
      </c>
      <c r="AC6" s="33">
        <v>23368</v>
      </c>
      <c r="AD6" s="33">
        <v>24562</v>
      </c>
      <c r="AE6" s="33">
        <v>50422</v>
      </c>
      <c r="AF6" s="33">
        <v>3297</v>
      </c>
      <c r="AG6" s="33">
        <v>3559</v>
      </c>
      <c r="AH6" s="33">
        <v>2629</v>
      </c>
      <c r="AI6" s="33">
        <v>2042</v>
      </c>
      <c r="AJ6" s="33">
        <v>3257</v>
      </c>
      <c r="AK6" s="33">
        <v>3094</v>
      </c>
      <c r="AL6" s="33">
        <v>1943</v>
      </c>
      <c r="AM6" s="33">
        <v>1083</v>
      </c>
      <c r="AN6" s="33">
        <v>136</v>
      </c>
      <c r="AO6" s="33">
        <v>2038</v>
      </c>
      <c r="AP6" s="33">
        <v>4620</v>
      </c>
      <c r="AQ6" s="33">
        <v>4544</v>
      </c>
      <c r="AR6" s="33">
        <v>9566</v>
      </c>
      <c r="AS6" s="33">
        <v>1194</v>
      </c>
      <c r="AT6" s="33">
        <v>1662</v>
      </c>
      <c r="AU6" s="33">
        <v>1766</v>
      </c>
      <c r="AV6" s="33">
        <v>1695</v>
      </c>
      <c r="AW6" s="33">
        <v>1175</v>
      </c>
      <c r="AX6" s="33">
        <v>1404</v>
      </c>
      <c r="AY6" s="33">
        <v>1116</v>
      </c>
      <c r="AZ6" s="33">
        <v>822</v>
      </c>
      <c r="BA6" s="33">
        <v>49</v>
      </c>
      <c r="BB6" s="33">
        <v>970</v>
      </c>
      <c r="BC6" s="33">
        <v>2417</v>
      </c>
      <c r="BD6" s="33">
        <v>2421</v>
      </c>
      <c r="BE6" s="33">
        <v>4977</v>
      </c>
      <c r="BF6" s="33">
        <v>2103</v>
      </c>
      <c r="BG6" s="33">
        <v>1897</v>
      </c>
      <c r="BH6" s="33">
        <v>863</v>
      </c>
      <c r="BI6" s="33">
        <v>347</v>
      </c>
      <c r="BJ6" s="33">
        <v>2082</v>
      </c>
      <c r="BK6" s="33">
        <v>1690</v>
      </c>
      <c r="BL6" s="33">
        <v>827</v>
      </c>
      <c r="BM6" s="33">
        <v>261</v>
      </c>
      <c r="BN6" s="33">
        <v>87</v>
      </c>
      <c r="BO6" s="33">
        <v>1068</v>
      </c>
      <c r="BP6" s="33">
        <v>2203</v>
      </c>
      <c r="BQ6" s="33">
        <v>2123</v>
      </c>
      <c r="BR6" s="33">
        <v>4589</v>
      </c>
      <c r="BS6" s="33">
        <v>1850</v>
      </c>
      <c r="BT6" s="33">
        <v>1828</v>
      </c>
      <c r="BU6" s="33">
        <v>1398</v>
      </c>
      <c r="BV6" s="33">
        <v>1128</v>
      </c>
      <c r="BW6" s="33">
        <v>1659</v>
      </c>
      <c r="BX6" s="33">
        <v>1454</v>
      </c>
      <c r="BY6" s="33">
        <v>955</v>
      </c>
      <c r="BZ6" s="33">
        <v>518</v>
      </c>
      <c r="CA6" s="33">
        <v>76</v>
      </c>
      <c r="CB6" s="33">
        <v>995</v>
      </c>
      <c r="CC6" s="33">
        <v>2333</v>
      </c>
      <c r="CD6" s="33">
        <v>2350</v>
      </c>
      <c r="CE6" s="33">
        <v>5036</v>
      </c>
      <c r="CF6" s="33">
        <v>10618</v>
      </c>
      <c r="CG6" s="33">
        <v>15921</v>
      </c>
      <c r="CH6" s="33">
        <v>17260</v>
      </c>
      <c r="CI6" s="33">
        <v>15320</v>
      </c>
      <c r="CJ6" s="33">
        <v>9910</v>
      </c>
      <c r="CK6" s="33">
        <v>12969</v>
      </c>
      <c r="CL6" s="33">
        <v>11593</v>
      </c>
      <c r="CM6" s="33">
        <v>7190</v>
      </c>
      <c r="CN6" s="33">
        <v>567</v>
      </c>
      <c r="CO6" s="33">
        <v>9458</v>
      </c>
      <c r="CP6" s="33">
        <v>22273</v>
      </c>
      <c r="CQ6" s="33">
        <v>22898</v>
      </c>
      <c r="CR6" s="33">
        <v>45585</v>
      </c>
      <c r="CS6" s="33">
        <v>447</v>
      </c>
      <c r="CT6" s="33" t="s">
        <v>856</v>
      </c>
      <c r="CU6" s="33">
        <v>7</v>
      </c>
      <c r="CV6" s="33">
        <v>458</v>
      </c>
      <c r="CW6" s="33">
        <v>0</v>
      </c>
      <c r="CX6" s="33">
        <v>97</v>
      </c>
      <c r="CY6" s="33">
        <v>142</v>
      </c>
      <c r="CZ6" s="33">
        <v>0</v>
      </c>
      <c r="DA6" s="33">
        <v>645</v>
      </c>
      <c r="DB6" s="33">
        <v>34</v>
      </c>
      <c r="DC6" s="33">
        <v>488</v>
      </c>
      <c r="DD6" s="33">
        <v>98</v>
      </c>
      <c r="DE6" s="33">
        <v>412</v>
      </c>
      <c r="DF6" s="33">
        <v>0</v>
      </c>
      <c r="DG6" s="33">
        <v>1755</v>
      </c>
      <c r="DH6" s="33">
        <v>0</v>
      </c>
      <c r="DI6" s="33">
        <v>0</v>
      </c>
      <c r="DJ6" s="33">
        <v>102</v>
      </c>
      <c r="DK6" s="33">
        <v>0</v>
      </c>
      <c r="DL6" s="33">
        <v>340</v>
      </c>
      <c r="DM6" s="33">
        <v>1065</v>
      </c>
      <c r="DN6" s="33">
        <v>1435</v>
      </c>
      <c r="DO6" s="33">
        <v>1438</v>
      </c>
      <c r="DP6" s="33">
        <v>785</v>
      </c>
      <c r="DQ6" s="33">
        <v>1473</v>
      </c>
      <c r="DR6" s="33">
        <v>1335</v>
      </c>
      <c r="DS6" s="33">
        <v>21</v>
      </c>
      <c r="DT6" s="33">
        <v>1983</v>
      </c>
      <c r="DU6" s="33">
        <v>449</v>
      </c>
      <c r="DV6" s="33">
        <v>5695</v>
      </c>
      <c r="DW6" s="33">
        <v>279076</v>
      </c>
      <c r="DX6" s="33">
        <v>345168</v>
      </c>
      <c r="DY6" s="33">
        <v>323177</v>
      </c>
      <c r="DZ6" s="33">
        <v>310706</v>
      </c>
      <c r="EA6" s="33">
        <v>247252</v>
      </c>
      <c r="EB6" s="33">
        <v>263314</v>
      </c>
      <c r="EC6" s="33">
        <v>210421</v>
      </c>
      <c r="ED6" s="33">
        <v>144873</v>
      </c>
      <c r="EE6" s="33">
        <v>11200</v>
      </c>
      <c r="EF6" s="33">
        <v>188906</v>
      </c>
      <c r="EG6" s="33">
        <v>451398</v>
      </c>
      <c r="EH6" s="33">
        <v>450806</v>
      </c>
      <c r="EI6" s="33">
        <v>1021677</v>
      </c>
      <c r="EJ6" s="35">
        <v>2532212.3908000002</v>
      </c>
      <c r="EK6" s="35">
        <v>2364282.7771999999</v>
      </c>
      <c r="EL6" s="35">
        <v>1462467.6777999999</v>
      </c>
      <c r="EM6" s="35">
        <v>815784.58010000002</v>
      </c>
      <c r="EN6" s="35">
        <v>2394734.0476000002</v>
      </c>
      <c r="EO6" s="35">
        <v>2103628.3051999998</v>
      </c>
      <c r="EP6" s="35">
        <v>1183869.5992000001</v>
      </c>
      <c r="EQ6" s="34">
        <v>519443.34843999997</v>
      </c>
      <c r="ER6" s="35">
        <v>97439.33</v>
      </c>
      <c r="ES6" s="35">
        <v>1307589.852</v>
      </c>
      <c r="ET6" s="35">
        <v>2814598.1896000002</v>
      </c>
      <c r="EU6" s="37">
        <v>3002968.5060999999</v>
      </c>
      <c r="EV6" s="40">
        <v>6153826.8487</v>
      </c>
      <c r="EW6" s="35">
        <v>2511209.1554</v>
      </c>
      <c r="EX6" s="35">
        <v>2088243.7897999999</v>
      </c>
      <c r="EY6" s="34">
        <v>796615.61921999999</v>
      </c>
      <c r="EZ6" s="34">
        <v>325184.17297000001</v>
      </c>
      <c r="FA6" s="35">
        <v>2312272.7911999999</v>
      </c>
      <c r="FB6" s="35">
        <v>1790467.0541000001</v>
      </c>
      <c r="FC6" s="34">
        <v>838349.97984000004</v>
      </c>
      <c r="FD6" s="35">
        <v>256752.0577</v>
      </c>
      <c r="FE6" s="35">
        <v>89769.271311999997</v>
      </c>
      <c r="FF6" s="35">
        <v>1070657.5538000001</v>
      </c>
      <c r="FG6" s="35">
        <v>2432026.1793999998</v>
      </c>
      <c r="FH6" s="35">
        <v>2435075.6568</v>
      </c>
      <c r="FI6" s="36">
        <v>4891565.9588000001</v>
      </c>
      <c r="FJ6" s="35">
        <v>3225395.7078</v>
      </c>
      <c r="FK6" s="37">
        <v>4872490.6179999998</v>
      </c>
      <c r="FL6" s="37">
        <v>5199119.0580000002</v>
      </c>
      <c r="FM6" s="35">
        <v>4962397.6355999997</v>
      </c>
      <c r="FN6" s="35">
        <v>3376468.9377000001</v>
      </c>
      <c r="FO6" s="35">
        <v>4099450.6546</v>
      </c>
      <c r="FP6" s="35">
        <v>3494640.4656000002</v>
      </c>
      <c r="FQ6" s="35">
        <v>2420153.0712000001</v>
      </c>
      <c r="FR6" s="37">
        <v>152291.28550999999</v>
      </c>
      <c r="FS6" s="35">
        <v>2733949.2686000001</v>
      </c>
      <c r="FT6" s="35">
        <v>7061922.7197000002</v>
      </c>
      <c r="FU6" s="35">
        <v>7184907.5831000004</v>
      </c>
      <c r="FV6" s="34">
        <v>14517045.291999999</v>
      </c>
      <c r="FW6" s="39">
        <v>52.166434459999998</v>
      </c>
      <c r="FX6" s="39">
        <v>58.218522771000004</v>
      </c>
      <c r="FY6" s="33">
        <v>1217</v>
      </c>
      <c r="FZ6" s="38">
        <v>116.69268264</v>
      </c>
      <c r="GA6" s="38">
        <v>125.19135094000001</v>
      </c>
      <c r="GB6" s="33">
        <v>2617</v>
      </c>
      <c r="GC6" s="47">
        <f t="shared" si="3"/>
        <v>0</v>
      </c>
      <c r="GD6" s="49">
        <f t="shared" si="0"/>
        <v>0</v>
      </c>
      <c r="GE6" s="31">
        <f t="shared" si="1"/>
        <v>1</v>
      </c>
    </row>
    <row r="7" spans="1:187" hidden="1" x14ac:dyDescent="0.25">
      <c r="A7" s="32" t="s">
        <v>986</v>
      </c>
      <c r="B7" s="32" t="s">
        <v>986</v>
      </c>
      <c r="C7" s="32" t="s">
        <v>987</v>
      </c>
      <c r="D7" s="45" t="s">
        <v>1561</v>
      </c>
      <c r="E7" s="45">
        <f t="shared" si="2"/>
        <v>62</v>
      </c>
      <c r="F7" s="33">
        <v>4561</v>
      </c>
      <c r="G7" s="33">
        <v>5067</v>
      </c>
      <c r="H7" s="33">
        <v>4643</v>
      </c>
      <c r="I7" s="33">
        <v>3845</v>
      </c>
      <c r="J7" s="33">
        <v>3959</v>
      </c>
      <c r="K7" s="33">
        <v>4114</v>
      </c>
      <c r="L7" s="33">
        <v>3128</v>
      </c>
      <c r="M7" s="33">
        <v>1782</v>
      </c>
      <c r="N7" s="33">
        <v>6155</v>
      </c>
      <c r="O7" s="33">
        <v>8703</v>
      </c>
      <c r="P7" s="33">
        <v>8172</v>
      </c>
      <c r="Q7" s="33">
        <v>5004</v>
      </c>
      <c r="R7" s="33">
        <v>3065</v>
      </c>
      <c r="S7" s="33">
        <v>23723</v>
      </c>
      <c r="T7" s="33">
        <v>22306</v>
      </c>
      <c r="U7" s="33">
        <v>14847</v>
      </c>
      <c r="V7" s="33">
        <v>6351</v>
      </c>
      <c r="W7" s="33">
        <v>22400</v>
      </c>
      <c r="X7" s="33">
        <v>18301</v>
      </c>
      <c r="Y7" s="33">
        <v>10176</v>
      </c>
      <c r="Z7" s="33">
        <v>3828</v>
      </c>
      <c r="AA7" s="33">
        <v>17095</v>
      </c>
      <c r="AB7" s="33">
        <v>32396</v>
      </c>
      <c r="AC7" s="33">
        <v>33290</v>
      </c>
      <c r="AD7" s="33">
        <v>23589</v>
      </c>
      <c r="AE7" s="33">
        <v>15562</v>
      </c>
      <c r="AF7" s="33">
        <v>4788</v>
      </c>
      <c r="AG7" s="33">
        <v>4834</v>
      </c>
      <c r="AH7" s="33">
        <v>4198</v>
      </c>
      <c r="AI7" s="33">
        <v>3023</v>
      </c>
      <c r="AJ7" s="33">
        <v>5148</v>
      </c>
      <c r="AK7" s="33">
        <v>4750</v>
      </c>
      <c r="AL7" s="33">
        <v>3313</v>
      </c>
      <c r="AM7" s="33">
        <v>1635</v>
      </c>
      <c r="AN7" s="33">
        <v>5603</v>
      </c>
      <c r="AO7" s="33">
        <v>8372</v>
      </c>
      <c r="AP7" s="33">
        <v>8408</v>
      </c>
      <c r="AQ7" s="33">
        <v>5694</v>
      </c>
      <c r="AR7" s="33">
        <v>3612</v>
      </c>
      <c r="AS7" s="33">
        <v>2238</v>
      </c>
      <c r="AT7" s="33">
        <v>2748</v>
      </c>
      <c r="AU7" s="33">
        <v>2871</v>
      </c>
      <c r="AV7" s="33">
        <v>2577</v>
      </c>
      <c r="AW7" s="33">
        <v>2227</v>
      </c>
      <c r="AX7" s="33">
        <v>2378</v>
      </c>
      <c r="AY7" s="33">
        <v>1984</v>
      </c>
      <c r="AZ7" s="33">
        <v>1175</v>
      </c>
      <c r="BA7" s="33">
        <v>3507</v>
      </c>
      <c r="BB7" s="33">
        <v>4996</v>
      </c>
      <c r="BC7" s="33">
        <v>4923</v>
      </c>
      <c r="BD7" s="33">
        <v>2933</v>
      </c>
      <c r="BE7" s="33">
        <v>1839</v>
      </c>
      <c r="BF7" s="33">
        <v>2550</v>
      </c>
      <c r="BG7" s="33">
        <v>2086</v>
      </c>
      <c r="BH7" s="33">
        <v>1327</v>
      </c>
      <c r="BI7" s="33">
        <v>446</v>
      </c>
      <c r="BJ7" s="33">
        <v>2921</v>
      </c>
      <c r="BK7" s="33">
        <v>2372</v>
      </c>
      <c r="BL7" s="33">
        <v>1329</v>
      </c>
      <c r="BM7" s="33">
        <v>460</v>
      </c>
      <c r="BN7" s="33">
        <v>2096</v>
      </c>
      <c r="BO7" s="33">
        <v>3376</v>
      </c>
      <c r="BP7" s="33">
        <v>3485</v>
      </c>
      <c r="BQ7" s="33">
        <v>2761</v>
      </c>
      <c r="BR7" s="33">
        <v>1773</v>
      </c>
      <c r="BS7" s="33">
        <v>2686</v>
      </c>
      <c r="BT7" s="33">
        <v>2694</v>
      </c>
      <c r="BU7" s="33">
        <v>2230</v>
      </c>
      <c r="BV7" s="33">
        <v>1556</v>
      </c>
      <c r="BW7" s="33">
        <v>2570</v>
      </c>
      <c r="BX7" s="33">
        <v>2205</v>
      </c>
      <c r="BY7" s="33">
        <v>1463</v>
      </c>
      <c r="BZ7" s="33">
        <v>747</v>
      </c>
      <c r="CA7" s="33">
        <v>2768</v>
      </c>
      <c r="CB7" s="33">
        <v>4257</v>
      </c>
      <c r="CC7" s="33">
        <v>4225</v>
      </c>
      <c r="CD7" s="33">
        <v>2906</v>
      </c>
      <c r="CE7" s="33">
        <v>1995</v>
      </c>
      <c r="CF7" s="33">
        <v>19934</v>
      </c>
      <c r="CG7" s="33">
        <v>28324</v>
      </c>
      <c r="CH7" s="33">
        <v>31892</v>
      </c>
      <c r="CI7" s="33">
        <v>28417</v>
      </c>
      <c r="CJ7" s="33">
        <v>20134</v>
      </c>
      <c r="CK7" s="33">
        <v>22559</v>
      </c>
      <c r="CL7" s="33">
        <v>20164</v>
      </c>
      <c r="CM7" s="33">
        <v>12379</v>
      </c>
      <c r="CN7" s="33">
        <v>36600</v>
      </c>
      <c r="CO7" s="33">
        <v>51235</v>
      </c>
      <c r="CP7" s="33">
        <v>48535</v>
      </c>
      <c r="CQ7" s="33">
        <v>28852</v>
      </c>
      <c r="CR7" s="33">
        <v>18581</v>
      </c>
      <c r="CS7" s="33">
        <v>779</v>
      </c>
      <c r="CT7" s="33">
        <v>97</v>
      </c>
      <c r="CU7" s="33">
        <v>5</v>
      </c>
      <c r="CV7" s="33">
        <v>0</v>
      </c>
      <c r="CW7" s="33" t="s">
        <v>856</v>
      </c>
      <c r="CX7" s="33">
        <v>385</v>
      </c>
      <c r="CY7" s="33">
        <v>126</v>
      </c>
      <c r="CZ7" s="33">
        <v>672</v>
      </c>
      <c r="DA7" s="33">
        <v>0</v>
      </c>
      <c r="DB7" s="33">
        <v>142</v>
      </c>
      <c r="DC7" s="33">
        <v>196</v>
      </c>
      <c r="DD7" s="33">
        <v>328</v>
      </c>
      <c r="DE7" s="33">
        <v>425</v>
      </c>
      <c r="DF7" s="33">
        <v>78</v>
      </c>
      <c r="DG7" s="33">
        <v>0</v>
      </c>
      <c r="DH7" s="33">
        <v>871</v>
      </c>
      <c r="DI7" s="33">
        <v>0</v>
      </c>
      <c r="DJ7" s="33">
        <v>297</v>
      </c>
      <c r="DK7" s="33">
        <v>52</v>
      </c>
      <c r="DL7" s="33">
        <v>752</v>
      </c>
      <c r="DM7" s="33">
        <v>1019</v>
      </c>
      <c r="DN7" s="33">
        <v>346</v>
      </c>
      <c r="DO7" s="33">
        <v>1113</v>
      </c>
      <c r="DP7" s="33">
        <v>3809</v>
      </c>
      <c r="DQ7" s="33">
        <v>752</v>
      </c>
      <c r="DR7" s="33">
        <v>2871</v>
      </c>
      <c r="DS7" s="33">
        <v>2103</v>
      </c>
      <c r="DT7" s="33">
        <v>2046</v>
      </c>
      <c r="DU7" s="33">
        <v>2492</v>
      </c>
      <c r="DV7" s="33">
        <v>9220</v>
      </c>
      <c r="DW7" s="33">
        <v>492430</v>
      </c>
      <c r="DX7" s="33">
        <v>559669</v>
      </c>
      <c r="DY7" s="33">
        <v>521505</v>
      </c>
      <c r="DZ7" s="33">
        <v>441405</v>
      </c>
      <c r="EA7" s="33">
        <v>428824</v>
      </c>
      <c r="EB7" s="33">
        <v>450426</v>
      </c>
      <c r="EC7" s="33">
        <v>352711</v>
      </c>
      <c r="ED7" s="33">
        <v>203480</v>
      </c>
      <c r="EE7" s="33">
        <v>682396</v>
      </c>
      <c r="EF7" s="33">
        <v>962741</v>
      </c>
      <c r="EG7" s="33">
        <v>908073</v>
      </c>
      <c r="EH7" s="33">
        <v>555884</v>
      </c>
      <c r="EI7" s="33">
        <v>341356</v>
      </c>
      <c r="EJ7" s="37">
        <v>2525923.6839999999</v>
      </c>
      <c r="EK7" s="37">
        <v>2436647.5529999998</v>
      </c>
      <c r="EL7" s="35">
        <v>1643567.0257999999</v>
      </c>
      <c r="EM7" s="34">
        <v>695770.57449000003</v>
      </c>
      <c r="EN7" s="35">
        <v>2290962.4553999999</v>
      </c>
      <c r="EO7" s="35">
        <v>1961575.4364</v>
      </c>
      <c r="EP7" s="35">
        <v>1075060.2248</v>
      </c>
      <c r="EQ7" s="34">
        <v>397577.06663000002</v>
      </c>
      <c r="ER7" s="35">
        <v>1880231.0626000001</v>
      </c>
      <c r="ES7" s="35">
        <v>3369392.5929999999</v>
      </c>
      <c r="ET7" s="35">
        <v>3499687.1546</v>
      </c>
      <c r="EU7" s="37">
        <v>2528766.1858999999</v>
      </c>
      <c r="EV7" s="35">
        <v>1749007.0245000001</v>
      </c>
      <c r="EW7" s="35">
        <v>2217912.1409</v>
      </c>
      <c r="EX7" s="35">
        <v>1777006.9728000001</v>
      </c>
      <c r="EY7" s="35">
        <v>1010071.0475</v>
      </c>
      <c r="EZ7" s="34">
        <v>302009.07276000001</v>
      </c>
      <c r="FA7" s="35">
        <v>2379919.9822</v>
      </c>
      <c r="FB7" s="35">
        <v>1613684.4532999999</v>
      </c>
      <c r="FC7" s="34">
        <v>884431.16428999999</v>
      </c>
      <c r="FD7" s="34">
        <v>278793.39698000002</v>
      </c>
      <c r="FE7" s="35">
        <v>1695767.1057</v>
      </c>
      <c r="FF7" s="35">
        <v>2505182.3180999998</v>
      </c>
      <c r="FG7" s="35">
        <v>2762923.0107999998</v>
      </c>
      <c r="FH7" s="35">
        <v>2176311.3912</v>
      </c>
      <c r="FI7" s="35">
        <v>1323644.4047000001</v>
      </c>
      <c r="FJ7" s="35">
        <v>5922110.8289000001</v>
      </c>
      <c r="FK7" s="35">
        <v>8057844.0132999998</v>
      </c>
      <c r="FL7" s="35">
        <v>8782770.3202</v>
      </c>
      <c r="FM7" s="35">
        <v>7891327.4789000005</v>
      </c>
      <c r="FN7" s="35">
        <v>5848319.6935999999</v>
      </c>
      <c r="FO7" s="35">
        <v>6618292.2505000001</v>
      </c>
      <c r="FP7" s="37">
        <v>5747083.8959999997</v>
      </c>
      <c r="FQ7" s="35">
        <v>3466459.4238999998</v>
      </c>
      <c r="FR7" s="37">
        <v>10203965.572000001</v>
      </c>
      <c r="FS7" s="35">
        <v>14443600.745999999</v>
      </c>
      <c r="FT7" s="37">
        <v>13908454.901000001</v>
      </c>
      <c r="FU7" s="37">
        <v>8330706.0811999999</v>
      </c>
      <c r="FV7" s="37">
        <v>5447480.6050000004</v>
      </c>
      <c r="FW7" s="38">
        <v>65.797401088000001</v>
      </c>
      <c r="FX7" s="39">
        <v>69.109154595999996</v>
      </c>
      <c r="FY7" s="33">
        <v>2190</v>
      </c>
      <c r="FZ7" s="38">
        <v>147.57567076999999</v>
      </c>
      <c r="GA7" s="38">
        <v>149.51560477999999</v>
      </c>
      <c r="GB7" s="33">
        <v>4738</v>
      </c>
      <c r="GC7" s="47">
        <f t="shared" si="3"/>
        <v>0</v>
      </c>
      <c r="GD7" s="49">
        <f t="shared" si="0"/>
        <v>0</v>
      </c>
      <c r="GE7" s="31">
        <f t="shared" si="1"/>
        <v>1</v>
      </c>
    </row>
    <row r="8" spans="1:187" hidden="1" x14ac:dyDescent="0.25">
      <c r="A8" s="32" t="s">
        <v>988</v>
      </c>
      <c r="B8" s="32" t="s">
        <v>988</v>
      </c>
      <c r="C8" s="32" t="s">
        <v>989</v>
      </c>
      <c r="D8" s="45" t="s">
        <v>1562</v>
      </c>
      <c r="E8" s="45">
        <f t="shared" si="2"/>
        <v>38</v>
      </c>
      <c r="F8" s="33">
        <v>1708</v>
      </c>
      <c r="G8" s="33">
        <v>1913</v>
      </c>
      <c r="H8" s="33">
        <v>1562</v>
      </c>
      <c r="I8" s="33">
        <v>1166</v>
      </c>
      <c r="J8" s="33">
        <v>1600</v>
      </c>
      <c r="K8" s="33">
        <v>1431</v>
      </c>
      <c r="L8" s="33">
        <v>1053</v>
      </c>
      <c r="M8" s="33">
        <v>542</v>
      </c>
      <c r="N8" s="33">
        <v>3610</v>
      </c>
      <c r="O8" s="33">
        <v>3387</v>
      </c>
      <c r="P8" s="33">
        <v>1942</v>
      </c>
      <c r="Q8" s="33">
        <v>1471</v>
      </c>
      <c r="R8" s="33">
        <v>565</v>
      </c>
      <c r="S8" s="33">
        <v>10967</v>
      </c>
      <c r="T8" s="33">
        <v>9752</v>
      </c>
      <c r="U8" s="33">
        <v>5203</v>
      </c>
      <c r="V8" s="33">
        <v>1984</v>
      </c>
      <c r="W8" s="33">
        <v>10495</v>
      </c>
      <c r="X8" s="33">
        <v>7751</v>
      </c>
      <c r="Y8" s="33">
        <v>4088</v>
      </c>
      <c r="Z8" s="33">
        <v>1438</v>
      </c>
      <c r="AA8" s="33">
        <v>17019</v>
      </c>
      <c r="AB8" s="33">
        <v>14846</v>
      </c>
      <c r="AC8" s="33">
        <v>8621</v>
      </c>
      <c r="AD8" s="33">
        <v>7977</v>
      </c>
      <c r="AE8" s="33">
        <v>3215</v>
      </c>
      <c r="AF8" s="33">
        <v>2421</v>
      </c>
      <c r="AG8" s="33">
        <v>2285</v>
      </c>
      <c r="AH8" s="33">
        <v>1646</v>
      </c>
      <c r="AI8" s="33">
        <v>1095</v>
      </c>
      <c r="AJ8" s="33">
        <v>2417</v>
      </c>
      <c r="AK8" s="33">
        <v>1992</v>
      </c>
      <c r="AL8" s="33">
        <v>1288</v>
      </c>
      <c r="AM8" s="33">
        <v>579</v>
      </c>
      <c r="AN8" s="33">
        <v>4604</v>
      </c>
      <c r="AO8" s="33">
        <v>4166</v>
      </c>
      <c r="AP8" s="33">
        <v>2268</v>
      </c>
      <c r="AQ8" s="33">
        <v>1924</v>
      </c>
      <c r="AR8" s="33">
        <v>761</v>
      </c>
      <c r="AS8" s="33">
        <v>1303</v>
      </c>
      <c r="AT8" s="33">
        <v>1598</v>
      </c>
      <c r="AU8" s="33">
        <v>1340</v>
      </c>
      <c r="AV8" s="33">
        <v>998</v>
      </c>
      <c r="AW8" s="33">
        <v>1267</v>
      </c>
      <c r="AX8" s="33">
        <v>1247</v>
      </c>
      <c r="AY8" s="33">
        <v>925</v>
      </c>
      <c r="AZ8" s="33">
        <v>489</v>
      </c>
      <c r="BA8" s="33">
        <v>3149</v>
      </c>
      <c r="BB8" s="33">
        <v>2932</v>
      </c>
      <c r="BC8" s="33">
        <v>1534</v>
      </c>
      <c r="BD8" s="33">
        <v>1110</v>
      </c>
      <c r="BE8" s="33">
        <v>442</v>
      </c>
      <c r="BF8" s="33">
        <v>1118</v>
      </c>
      <c r="BG8" s="33">
        <v>687</v>
      </c>
      <c r="BH8" s="33">
        <v>306</v>
      </c>
      <c r="BI8" s="33">
        <v>97</v>
      </c>
      <c r="BJ8" s="33">
        <v>1150</v>
      </c>
      <c r="BK8" s="33">
        <v>745</v>
      </c>
      <c r="BL8" s="33">
        <v>363</v>
      </c>
      <c r="BM8" s="33">
        <v>90</v>
      </c>
      <c r="BN8" s="33">
        <v>1455</v>
      </c>
      <c r="BO8" s="33">
        <v>1234</v>
      </c>
      <c r="BP8" s="33">
        <v>734</v>
      </c>
      <c r="BQ8" s="33">
        <v>814</v>
      </c>
      <c r="BR8" s="33">
        <v>319</v>
      </c>
      <c r="BS8" s="33">
        <v>1210</v>
      </c>
      <c r="BT8" s="33">
        <v>1113</v>
      </c>
      <c r="BU8" s="33">
        <v>829</v>
      </c>
      <c r="BV8" s="33">
        <v>586</v>
      </c>
      <c r="BW8" s="33">
        <v>1057</v>
      </c>
      <c r="BX8" s="33">
        <v>853</v>
      </c>
      <c r="BY8" s="33">
        <v>577</v>
      </c>
      <c r="BZ8" s="33">
        <v>241</v>
      </c>
      <c r="CA8" s="33">
        <v>2115</v>
      </c>
      <c r="CB8" s="33">
        <v>1979</v>
      </c>
      <c r="CC8" s="33">
        <v>1094</v>
      </c>
      <c r="CD8" s="33">
        <v>906</v>
      </c>
      <c r="CE8" s="33">
        <v>372</v>
      </c>
      <c r="CF8" s="33">
        <v>8265</v>
      </c>
      <c r="CG8" s="33">
        <v>10798</v>
      </c>
      <c r="CH8" s="33">
        <v>9759</v>
      </c>
      <c r="CI8" s="33">
        <v>6020</v>
      </c>
      <c r="CJ8" s="33">
        <v>7320</v>
      </c>
      <c r="CK8" s="33">
        <v>8362</v>
      </c>
      <c r="CL8" s="33">
        <v>6215</v>
      </c>
      <c r="CM8" s="33">
        <v>3440</v>
      </c>
      <c r="CN8" s="33">
        <v>20854</v>
      </c>
      <c r="CO8" s="33">
        <v>19388</v>
      </c>
      <c r="CP8" s="33">
        <v>9956</v>
      </c>
      <c r="CQ8" s="33">
        <v>7103</v>
      </c>
      <c r="CR8" s="33">
        <v>2878</v>
      </c>
      <c r="CS8" s="33">
        <v>0</v>
      </c>
      <c r="CT8" s="33">
        <v>0</v>
      </c>
      <c r="CU8" s="33" t="s">
        <v>856</v>
      </c>
      <c r="CV8" s="33">
        <v>0</v>
      </c>
      <c r="CW8" s="33">
        <v>13</v>
      </c>
      <c r="CX8" s="33">
        <v>9</v>
      </c>
      <c r="CY8" s="33">
        <v>117</v>
      </c>
      <c r="CZ8" s="33">
        <v>0</v>
      </c>
      <c r="DA8" s="33">
        <v>0</v>
      </c>
      <c r="DB8" s="33">
        <v>78</v>
      </c>
      <c r="DC8" s="33" t="s">
        <v>856</v>
      </c>
      <c r="DD8" s="33">
        <v>86</v>
      </c>
      <c r="DE8" s="33">
        <v>0</v>
      </c>
      <c r="DF8" s="33">
        <v>0</v>
      </c>
      <c r="DG8" s="33">
        <v>0</v>
      </c>
      <c r="DH8" s="33">
        <v>568</v>
      </c>
      <c r="DI8" s="33">
        <v>0</v>
      </c>
      <c r="DJ8" s="33">
        <v>0</v>
      </c>
      <c r="DK8" s="33">
        <v>0</v>
      </c>
      <c r="DL8" s="33">
        <v>177</v>
      </c>
      <c r="DM8" s="33">
        <v>1343</v>
      </c>
      <c r="DN8" s="33">
        <v>1121</v>
      </c>
      <c r="DO8" s="33">
        <v>346</v>
      </c>
      <c r="DP8" s="33">
        <v>380</v>
      </c>
      <c r="DQ8" s="33">
        <v>813</v>
      </c>
      <c r="DR8" s="33">
        <v>815</v>
      </c>
      <c r="DS8" s="33">
        <v>1665</v>
      </c>
      <c r="DT8" s="33">
        <v>0</v>
      </c>
      <c r="DU8" s="33">
        <v>44</v>
      </c>
      <c r="DV8" s="33">
        <v>6104</v>
      </c>
      <c r="DW8" s="33">
        <v>183975</v>
      </c>
      <c r="DX8" s="33">
        <v>212212</v>
      </c>
      <c r="DY8" s="33">
        <v>170718</v>
      </c>
      <c r="DZ8" s="33">
        <v>127787</v>
      </c>
      <c r="EA8" s="33">
        <v>174850</v>
      </c>
      <c r="EB8" s="33">
        <v>158466</v>
      </c>
      <c r="EC8" s="33">
        <v>117408</v>
      </c>
      <c r="ED8" s="33">
        <v>60204</v>
      </c>
      <c r="EE8" s="33">
        <v>401085</v>
      </c>
      <c r="EF8" s="33">
        <v>372190</v>
      </c>
      <c r="EG8" s="33">
        <v>211401</v>
      </c>
      <c r="EH8" s="33">
        <v>160875</v>
      </c>
      <c r="EI8" s="33">
        <v>60069</v>
      </c>
      <c r="EJ8" s="35">
        <v>1028978.1595</v>
      </c>
      <c r="EK8" s="34">
        <v>893116.69831999997</v>
      </c>
      <c r="EL8" s="35">
        <v>488123.89669999998</v>
      </c>
      <c r="EM8" s="34">
        <v>196153.75984000001</v>
      </c>
      <c r="EN8" s="34">
        <v>935563.13916000002</v>
      </c>
      <c r="EO8" s="34">
        <v>700020.97025000001</v>
      </c>
      <c r="EP8" s="34">
        <v>386787.41252999997</v>
      </c>
      <c r="EQ8" s="34">
        <v>134233.41920999999</v>
      </c>
      <c r="ER8" s="34">
        <v>1530013.5360999999</v>
      </c>
      <c r="ES8" s="34">
        <v>1386489.0993999999</v>
      </c>
      <c r="ET8" s="34">
        <v>808044.01191</v>
      </c>
      <c r="EU8" s="35">
        <v>745792.51407999999</v>
      </c>
      <c r="EV8" s="35">
        <v>292638.29408999998</v>
      </c>
      <c r="EW8" s="35">
        <v>1022021.6936</v>
      </c>
      <c r="EX8" s="35">
        <v>691571.78940000001</v>
      </c>
      <c r="EY8" s="34">
        <v>288179.36567000003</v>
      </c>
      <c r="EZ8" s="36">
        <v>73578.829104000004</v>
      </c>
      <c r="FA8" s="35">
        <v>1041989.6467</v>
      </c>
      <c r="FB8" s="34">
        <v>610684.50318999996</v>
      </c>
      <c r="FC8" s="35">
        <v>253654.62940000001</v>
      </c>
      <c r="FD8" s="34">
        <v>59640.59951</v>
      </c>
      <c r="FE8" s="34">
        <v>1213546.2061999999</v>
      </c>
      <c r="FF8" s="34">
        <v>1148689.7453000001</v>
      </c>
      <c r="FG8" s="34">
        <v>661543.03717999998</v>
      </c>
      <c r="FH8" s="35">
        <v>684651.80934000004</v>
      </c>
      <c r="FI8" s="35">
        <v>332890.25852999999</v>
      </c>
      <c r="FJ8" s="35">
        <v>2917704.2952000001</v>
      </c>
      <c r="FK8" s="37">
        <v>3733826.6910000001</v>
      </c>
      <c r="FL8" s="35">
        <v>3202854.3489000001</v>
      </c>
      <c r="FM8" s="35">
        <v>2320935.4539000001</v>
      </c>
      <c r="FN8" s="35">
        <v>2772192.5271999999</v>
      </c>
      <c r="FO8" s="35">
        <v>2911267.9574000002</v>
      </c>
      <c r="FP8" s="35">
        <v>2118371.4446</v>
      </c>
      <c r="FQ8" s="35">
        <v>1223605.5828</v>
      </c>
      <c r="FR8" s="34">
        <v>7176930.6606999999</v>
      </c>
      <c r="FS8" s="40">
        <v>6998422.4522000002</v>
      </c>
      <c r="FT8" s="37">
        <v>3516615.7170000002</v>
      </c>
      <c r="FU8" s="35">
        <v>2534505.91</v>
      </c>
      <c r="FV8" s="35">
        <v>974283.56128000002</v>
      </c>
      <c r="FW8" s="39">
        <v>80.567429559999994</v>
      </c>
      <c r="FX8" s="39">
        <v>78.117029803999998</v>
      </c>
      <c r="FY8" s="33">
        <v>1072</v>
      </c>
      <c r="FZ8" s="38">
        <v>168.37915138</v>
      </c>
      <c r="GA8" s="38">
        <v>164.17692923999999</v>
      </c>
      <c r="GB8" s="33">
        <v>2253</v>
      </c>
      <c r="GC8" s="47">
        <f t="shared" si="3"/>
        <v>0</v>
      </c>
      <c r="GD8" s="49">
        <f t="shared" si="0"/>
        <v>0</v>
      </c>
      <c r="GE8" s="31">
        <f t="shared" si="1"/>
        <v>2</v>
      </c>
    </row>
    <row r="9" spans="1:187" hidden="1" x14ac:dyDescent="0.25">
      <c r="A9" s="32" t="s">
        <v>883</v>
      </c>
      <c r="B9" s="32" t="s">
        <v>883</v>
      </c>
      <c r="C9" s="32" t="s">
        <v>884</v>
      </c>
      <c r="D9" s="45" t="s">
        <v>1512</v>
      </c>
      <c r="E9" s="45">
        <f t="shared" si="2"/>
        <v>22</v>
      </c>
      <c r="F9" s="33">
        <v>4665</v>
      </c>
      <c r="G9" s="33">
        <v>4360</v>
      </c>
      <c r="H9" s="33">
        <v>3813</v>
      </c>
      <c r="I9" s="33">
        <v>3022</v>
      </c>
      <c r="J9" s="33">
        <v>4840</v>
      </c>
      <c r="K9" s="33">
        <v>4065</v>
      </c>
      <c r="L9" s="33">
        <v>2728</v>
      </c>
      <c r="M9" s="33">
        <v>1625</v>
      </c>
      <c r="N9" s="33">
        <v>11526</v>
      </c>
      <c r="O9" s="33">
        <v>10501</v>
      </c>
      <c r="P9" s="33">
        <v>3122</v>
      </c>
      <c r="Q9" s="33">
        <v>2272</v>
      </c>
      <c r="R9" s="33">
        <v>1697</v>
      </c>
      <c r="S9" s="33">
        <v>31275</v>
      </c>
      <c r="T9" s="33">
        <v>23204</v>
      </c>
      <c r="U9" s="33">
        <v>14582</v>
      </c>
      <c r="V9" s="33">
        <v>6660</v>
      </c>
      <c r="W9" s="33">
        <v>34013</v>
      </c>
      <c r="X9" s="33">
        <v>22714</v>
      </c>
      <c r="Y9" s="33">
        <v>11914</v>
      </c>
      <c r="Z9" s="33">
        <v>4056</v>
      </c>
      <c r="AA9" s="33">
        <v>45524</v>
      </c>
      <c r="AB9" s="33">
        <v>52630</v>
      </c>
      <c r="AC9" s="33">
        <v>22657</v>
      </c>
      <c r="AD9" s="33">
        <v>15826</v>
      </c>
      <c r="AE9" s="33">
        <v>11781</v>
      </c>
      <c r="AF9" s="33">
        <v>5889</v>
      </c>
      <c r="AG9" s="33">
        <v>5093</v>
      </c>
      <c r="AH9" s="33">
        <v>3904</v>
      </c>
      <c r="AI9" s="33">
        <v>2821</v>
      </c>
      <c r="AJ9" s="33">
        <v>6432</v>
      </c>
      <c r="AK9" s="33">
        <v>5061</v>
      </c>
      <c r="AL9" s="33">
        <v>2909</v>
      </c>
      <c r="AM9" s="33">
        <v>1524</v>
      </c>
      <c r="AN9" s="33">
        <v>11955</v>
      </c>
      <c r="AO9" s="33">
        <v>12005</v>
      </c>
      <c r="AP9" s="33">
        <v>4354</v>
      </c>
      <c r="AQ9" s="33">
        <v>3059</v>
      </c>
      <c r="AR9" s="33">
        <v>2260</v>
      </c>
      <c r="AS9" s="33">
        <v>3240</v>
      </c>
      <c r="AT9" s="33">
        <v>3263</v>
      </c>
      <c r="AU9" s="33">
        <v>3018</v>
      </c>
      <c r="AV9" s="33">
        <v>2501</v>
      </c>
      <c r="AW9" s="33">
        <v>3632</v>
      </c>
      <c r="AX9" s="33">
        <v>3172</v>
      </c>
      <c r="AY9" s="33">
        <v>2088</v>
      </c>
      <c r="AZ9" s="33">
        <v>1298</v>
      </c>
      <c r="BA9" s="33">
        <v>8540</v>
      </c>
      <c r="BB9" s="33">
        <v>7920</v>
      </c>
      <c r="BC9" s="33">
        <v>2511</v>
      </c>
      <c r="BD9" s="33">
        <v>1885</v>
      </c>
      <c r="BE9" s="33">
        <v>1356</v>
      </c>
      <c r="BF9" s="33">
        <v>2649</v>
      </c>
      <c r="BG9" s="33">
        <v>1830</v>
      </c>
      <c r="BH9" s="33">
        <v>886</v>
      </c>
      <c r="BI9" s="33">
        <v>320</v>
      </c>
      <c r="BJ9" s="33">
        <v>2800</v>
      </c>
      <c r="BK9" s="33">
        <v>1889</v>
      </c>
      <c r="BL9" s="33">
        <v>821</v>
      </c>
      <c r="BM9" s="33">
        <v>226</v>
      </c>
      <c r="BN9" s="33">
        <v>3415</v>
      </c>
      <c r="BO9" s="33">
        <v>4085</v>
      </c>
      <c r="BP9" s="33">
        <v>1843</v>
      </c>
      <c r="BQ9" s="33">
        <v>1174</v>
      </c>
      <c r="BR9" s="33">
        <v>904</v>
      </c>
      <c r="BS9" s="33">
        <v>3089</v>
      </c>
      <c r="BT9" s="33">
        <v>2506</v>
      </c>
      <c r="BU9" s="33">
        <v>1927</v>
      </c>
      <c r="BV9" s="33">
        <v>1452</v>
      </c>
      <c r="BW9" s="33">
        <v>3062</v>
      </c>
      <c r="BX9" s="33">
        <v>2266</v>
      </c>
      <c r="BY9" s="33">
        <v>1317</v>
      </c>
      <c r="BZ9" s="33">
        <v>731</v>
      </c>
      <c r="CA9" s="33">
        <v>5648</v>
      </c>
      <c r="CB9" s="33">
        <v>5813</v>
      </c>
      <c r="CC9" s="33">
        <v>2157</v>
      </c>
      <c r="CD9" s="33">
        <v>1584</v>
      </c>
      <c r="CE9" s="33">
        <v>1148</v>
      </c>
      <c r="CF9" s="33">
        <v>29762</v>
      </c>
      <c r="CG9" s="33">
        <v>32786</v>
      </c>
      <c r="CH9" s="33">
        <v>34672</v>
      </c>
      <c r="CI9" s="33">
        <v>30212</v>
      </c>
      <c r="CJ9" s="33">
        <v>32101</v>
      </c>
      <c r="CK9" s="33">
        <v>30437</v>
      </c>
      <c r="CL9" s="33">
        <v>22455</v>
      </c>
      <c r="CM9" s="33">
        <v>16169</v>
      </c>
      <c r="CN9" s="33">
        <v>89383</v>
      </c>
      <c r="CO9" s="33">
        <v>74157</v>
      </c>
      <c r="CP9" s="33">
        <v>28710</v>
      </c>
      <c r="CQ9" s="33">
        <v>20281</v>
      </c>
      <c r="CR9" s="33">
        <v>16063</v>
      </c>
      <c r="CS9" s="33">
        <v>63</v>
      </c>
      <c r="CT9" s="33">
        <v>176</v>
      </c>
      <c r="CU9" s="33">
        <v>100</v>
      </c>
      <c r="CV9" s="33">
        <v>31</v>
      </c>
      <c r="CW9" s="33">
        <v>230</v>
      </c>
      <c r="CX9" s="33">
        <v>393</v>
      </c>
      <c r="CY9" s="33">
        <v>137</v>
      </c>
      <c r="CZ9" s="33">
        <v>601</v>
      </c>
      <c r="DA9" s="33">
        <v>909</v>
      </c>
      <c r="DB9" s="33">
        <v>175</v>
      </c>
      <c r="DC9" s="33">
        <v>254</v>
      </c>
      <c r="DD9" s="33">
        <v>184</v>
      </c>
      <c r="DE9" s="33">
        <v>285</v>
      </c>
      <c r="DF9" s="33">
        <v>483</v>
      </c>
      <c r="DG9" s="33">
        <v>173</v>
      </c>
      <c r="DH9" s="33" t="s">
        <v>856</v>
      </c>
      <c r="DI9" s="33">
        <v>203</v>
      </c>
      <c r="DJ9" s="33">
        <v>45</v>
      </c>
      <c r="DK9" s="33">
        <v>138</v>
      </c>
      <c r="DL9" s="33">
        <v>1167</v>
      </c>
      <c r="DM9" s="33">
        <v>2691</v>
      </c>
      <c r="DN9" s="33">
        <v>528</v>
      </c>
      <c r="DO9" s="33">
        <v>3041</v>
      </c>
      <c r="DP9" s="33">
        <v>1624</v>
      </c>
      <c r="DQ9" s="33">
        <v>1330</v>
      </c>
      <c r="DR9" s="33">
        <v>2913</v>
      </c>
      <c r="DS9" s="33">
        <v>1557</v>
      </c>
      <c r="DT9" s="33">
        <v>1887</v>
      </c>
      <c r="DU9" s="33">
        <v>6846</v>
      </c>
      <c r="DV9" s="33">
        <v>3723</v>
      </c>
      <c r="DW9" s="33">
        <v>565752</v>
      </c>
      <c r="DX9" s="33">
        <v>538481</v>
      </c>
      <c r="DY9" s="33">
        <v>476985</v>
      </c>
      <c r="DZ9" s="33">
        <v>380584</v>
      </c>
      <c r="EA9" s="33">
        <v>588558</v>
      </c>
      <c r="EB9" s="33">
        <v>505964</v>
      </c>
      <c r="EC9" s="33">
        <v>336828</v>
      </c>
      <c r="ED9" s="33">
        <v>204689</v>
      </c>
      <c r="EE9" s="33">
        <v>1442961</v>
      </c>
      <c r="EF9" s="33">
        <v>1284899</v>
      </c>
      <c r="EG9" s="33">
        <v>383999</v>
      </c>
      <c r="EH9" s="33">
        <v>278190</v>
      </c>
      <c r="EI9" s="33">
        <v>207792</v>
      </c>
      <c r="EJ9" s="35">
        <v>3616032.0684000002</v>
      </c>
      <c r="EK9" s="37">
        <v>2782943.713</v>
      </c>
      <c r="EL9" s="35">
        <v>1744830.7131000001</v>
      </c>
      <c r="EM9" s="34">
        <v>805344.43486000004</v>
      </c>
      <c r="EN9" s="35">
        <v>3893998.9685999998</v>
      </c>
      <c r="EO9" s="40">
        <v>2698833.63</v>
      </c>
      <c r="EP9" s="35">
        <v>1396227.7926</v>
      </c>
      <c r="EQ9" s="34">
        <v>482554.77052000002</v>
      </c>
      <c r="ER9" s="35">
        <v>5248274.2988</v>
      </c>
      <c r="ES9" s="35">
        <v>6235136.2763999999</v>
      </c>
      <c r="ET9" s="37">
        <v>2695088.0660000001</v>
      </c>
      <c r="EU9" s="35">
        <v>1886880.3685999999</v>
      </c>
      <c r="EV9" s="35">
        <v>1355387.0811999999</v>
      </c>
      <c r="EW9" s="35">
        <v>3204894.0739000002</v>
      </c>
      <c r="EX9" s="35">
        <v>2331283.4583999999</v>
      </c>
      <c r="EY9" s="35">
        <v>1036313.5771</v>
      </c>
      <c r="EZ9" s="34">
        <v>311026.34661000001</v>
      </c>
      <c r="FA9" s="35">
        <v>3890264.8361</v>
      </c>
      <c r="FB9" s="35">
        <v>2245776.7292999998</v>
      </c>
      <c r="FC9" s="35">
        <v>924327.24690000003</v>
      </c>
      <c r="FD9" s="34">
        <v>261942.71502</v>
      </c>
      <c r="FE9" s="35">
        <v>3779516.6702999999</v>
      </c>
      <c r="FF9" s="35">
        <v>4738738.3586999997</v>
      </c>
      <c r="FG9" s="35">
        <v>2681876.0564000001</v>
      </c>
      <c r="FH9" s="35">
        <v>1711662.6068</v>
      </c>
      <c r="FI9" s="35">
        <v>1294035.2911</v>
      </c>
      <c r="FJ9" s="35">
        <v>8454247.7262999993</v>
      </c>
      <c r="FK9" s="35">
        <v>8990899.4607999995</v>
      </c>
      <c r="FL9" s="35">
        <v>8773250.6038000006</v>
      </c>
      <c r="FM9" s="35">
        <v>7675784.2596000005</v>
      </c>
      <c r="FN9" s="35">
        <v>9521667.7676999997</v>
      </c>
      <c r="FO9" s="35">
        <v>8749258.6522000004</v>
      </c>
      <c r="FP9" s="35">
        <v>6130640.8605000004</v>
      </c>
      <c r="FQ9" s="35">
        <v>3917104.1231</v>
      </c>
      <c r="FR9" s="35">
        <v>24091163.66</v>
      </c>
      <c r="FS9" s="35">
        <v>21109059.418000001</v>
      </c>
      <c r="FT9" s="37">
        <v>7320880.7089999998</v>
      </c>
      <c r="FU9" s="37">
        <v>5503452.0575999999</v>
      </c>
      <c r="FV9" s="40">
        <v>4188297.6093000001</v>
      </c>
      <c r="FW9" s="39">
        <v>69.339875704999997</v>
      </c>
      <c r="FX9" s="38">
        <v>67.195908779999996</v>
      </c>
      <c r="FY9" s="33">
        <v>2260</v>
      </c>
      <c r="FZ9" s="38">
        <v>185.14358098</v>
      </c>
      <c r="GA9" s="38">
        <v>179.88285314999999</v>
      </c>
      <c r="GB9" s="33">
        <v>6050</v>
      </c>
      <c r="GC9" s="47">
        <f t="shared" si="3"/>
        <v>0</v>
      </c>
      <c r="GD9" s="49">
        <f t="shared" si="0"/>
        <v>0</v>
      </c>
      <c r="GE9" s="31">
        <f t="shared" si="1"/>
        <v>1</v>
      </c>
    </row>
    <row r="10" spans="1:187" hidden="1" x14ac:dyDescent="0.25">
      <c r="A10" s="32" t="s">
        <v>972</v>
      </c>
      <c r="B10" s="32" t="s">
        <v>972</v>
      </c>
      <c r="C10" s="32" t="s">
        <v>973</v>
      </c>
      <c r="D10" s="45" t="s">
        <v>1549</v>
      </c>
      <c r="E10" s="45">
        <f t="shared" si="2"/>
        <v>63</v>
      </c>
      <c r="F10" s="33">
        <v>2418</v>
      </c>
      <c r="G10" s="33">
        <v>2721</v>
      </c>
      <c r="H10" s="33">
        <v>2469</v>
      </c>
      <c r="I10" s="33">
        <v>1946</v>
      </c>
      <c r="J10" s="33">
        <v>2023</v>
      </c>
      <c r="K10" s="33">
        <v>2093</v>
      </c>
      <c r="L10" s="33">
        <v>1528</v>
      </c>
      <c r="M10" s="33">
        <v>873</v>
      </c>
      <c r="N10" s="33">
        <v>2396</v>
      </c>
      <c r="O10" s="33">
        <v>4823</v>
      </c>
      <c r="P10" s="33">
        <v>3234</v>
      </c>
      <c r="Q10" s="33">
        <v>2757</v>
      </c>
      <c r="R10" s="33">
        <v>2861</v>
      </c>
      <c r="S10" s="33">
        <v>13665</v>
      </c>
      <c r="T10" s="33">
        <v>11236</v>
      </c>
      <c r="U10" s="33">
        <v>6798</v>
      </c>
      <c r="V10" s="33">
        <v>2754</v>
      </c>
      <c r="W10" s="33">
        <v>14395</v>
      </c>
      <c r="X10" s="33">
        <v>11283</v>
      </c>
      <c r="Y10" s="33">
        <v>5355</v>
      </c>
      <c r="Z10" s="33">
        <v>1719</v>
      </c>
      <c r="AA10" s="33">
        <v>8340</v>
      </c>
      <c r="AB10" s="33">
        <v>17015</v>
      </c>
      <c r="AC10" s="33">
        <v>13300</v>
      </c>
      <c r="AD10" s="33">
        <v>13514</v>
      </c>
      <c r="AE10" s="33">
        <v>15036</v>
      </c>
      <c r="AF10" s="33">
        <v>3136</v>
      </c>
      <c r="AG10" s="33">
        <v>2847</v>
      </c>
      <c r="AH10" s="33">
        <v>2003</v>
      </c>
      <c r="AI10" s="33">
        <v>1377</v>
      </c>
      <c r="AJ10" s="33">
        <v>3278</v>
      </c>
      <c r="AK10" s="33">
        <v>2649</v>
      </c>
      <c r="AL10" s="33">
        <v>1658</v>
      </c>
      <c r="AM10" s="33">
        <v>714</v>
      </c>
      <c r="AN10" s="33">
        <v>2378</v>
      </c>
      <c r="AO10" s="33">
        <v>4822</v>
      </c>
      <c r="AP10" s="33">
        <v>3544</v>
      </c>
      <c r="AQ10" s="33">
        <v>3405</v>
      </c>
      <c r="AR10" s="33">
        <v>3513</v>
      </c>
      <c r="AS10" s="33">
        <v>1390</v>
      </c>
      <c r="AT10" s="33">
        <v>1688</v>
      </c>
      <c r="AU10" s="33">
        <v>1549</v>
      </c>
      <c r="AV10" s="33">
        <v>1258</v>
      </c>
      <c r="AW10" s="33">
        <v>1401</v>
      </c>
      <c r="AX10" s="33">
        <v>1469</v>
      </c>
      <c r="AY10" s="33">
        <v>1081</v>
      </c>
      <c r="AZ10" s="33">
        <v>618</v>
      </c>
      <c r="BA10" s="33">
        <v>1516</v>
      </c>
      <c r="BB10" s="33">
        <v>3052</v>
      </c>
      <c r="BC10" s="33">
        <v>2065</v>
      </c>
      <c r="BD10" s="33">
        <v>1868</v>
      </c>
      <c r="BE10" s="33">
        <v>1953</v>
      </c>
      <c r="BF10" s="33">
        <v>1746</v>
      </c>
      <c r="BG10" s="33">
        <v>1159</v>
      </c>
      <c r="BH10" s="33">
        <v>454</v>
      </c>
      <c r="BI10" s="33">
        <v>119</v>
      </c>
      <c r="BJ10" s="33">
        <v>1877</v>
      </c>
      <c r="BK10" s="33">
        <v>1180</v>
      </c>
      <c r="BL10" s="33">
        <v>577</v>
      </c>
      <c r="BM10" s="33">
        <v>96</v>
      </c>
      <c r="BN10" s="33">
        <v>862</v>
      </c>
      <c r="BO10" s="33">
        <v>1770</v>
      </c>
      <c r="BP10" s="33">
        <v>1479</v>
      </c>
      <c r="BQ10" s="33">
        <v>1537</v>
      </c>
      <c r="BR10" s="33">
        <v>1560</v>
      </c>
      <c r="BS10" s="33">
        <v>1539</v>
      </c>
      <c r="BT10" s="33">
        <v>1384</v>
      </c>
      <c r="BU10" s="33">
        <v>1100</v>
      </c>
      <c r="BV10" s="33">
        <v>808</v>
      </c>
      <c r="BW10" s="33">
        <v>1454</v>
      </c>
      <c r="BX10" s="33">
        <v>1197</v>
      </c>
      <c r="BY10" s="33">
        <v>730</v>
      </c>
      <c r="BZ10" s="33">
        <v>362</v>
      </c>
      <c r="CA10" s="33">
        <v>1138</v>
      </c>
      <c r="CB10" s="33">
        <v>2393</v>
      </c>
      <c r="CC10" s="33">
        <v>1702</v>
      </c>
      <c r="CD10" s="33">
        <v>1618</v>
      </c>
      <c r="CE10" s="33">
        <v>1723</v>
      </c>
      <c r="CF10" s="33">
        <v>15208</v>
      </c>
      <c r="CG10" s="33">
        <v>20036</v>
      </c>
      <c r="CH10" s="33">
        <v>20781</v>
      </c>
      <c r="CI10" s="33">
        <v>18056</v>
      </c>
      <c r="CJ10" s="33">
        <v>13878</v>
      </c>
      <c r="CK10" s="33">
        <v>15096</v>
      </c>
      <c r="CL10" s="33">
        <v>12142</v>
      </c>
      <c r="CM10" s="33">
        <v>7604</v>
      </c>
      <c r="CN10" s="33">
        <v>18541</v>
      </c>
      <c r="CO10" s="33">
        <v>35998</v>
      </c>
      <c r="CP10" s="33">
        <v>24649</v>
      </c>
      <c r="CQ10" s="33">
        <v>21238</v>
      </c>
      <c r="CR10" s="33">
        <v>22375</v>
      </c>
      <c r="CS10" s="33">
        <v>0</v>
      </c>
      <c r="CT10" s="33">
        <v>0</v>
      </c>
      <c r="CU10" s="33">
        <v>0</v>
      </c>
      <c r="CV10" s="33">
        <v>0</v>
      </c>
      <c r="CW10" s="33">
        <v>34</v>
      </c>
      <c r="CX10" s="33">
        <v>118</v>
      </c>
      <c r="CY10" s="33">
        <v>135</v>
      </c>
      <c r="CZ10" s="33">
        <v>0</v>
      </c>
      <c r="DA10" s="33">
        <v>0</v>
      </c>
      <c r="DB10" s="33">
        <v>213</v>
      </c>
      <c r="DC10" s="33">
        <v>0</v>
      </c>
      <c r="DD10" s="33">
        <v>36</v>
      </c>
      <c r="DE10" s="33">
        <v>210</v>
      </c>
      <c r="DF10" s="33">
        <v>128</v>
      </c>
      <c r="DG10" s="33">
        <v>0</v>
      </c>
      <c r="DH10" s="33">
        <v>0</v>
      </c>
      <c r="DI10" s="33">
        <v>0</v>
      </c>
      <c r="DJ10" s="33">
        <v>0</v>
      </c>
      <c r="DK10" s="33">
        <v>0</v>
      </c>
      <c r="DL10" s="33">
        <v>915</v>
      </c>
      <c r="DM10" s="33">
        <v>0</v>
      </c>
      <c r="DN10" s="33">
        <v>2166</v>
      </c>
      <c r="DO10" s="33">
        <v>1797</v>
      </c>
      <c r="DP10" s="33">
        <v>753</v>
      </c>
      <c r="DQ10" s="33">
        <v>1002</v>
      </c>
      <c r="DR10" s="33">
        <v>1146</v>
      </c>
      <c r="DS10" s="33">
        <v>1785</v>
      </c>
      <c r="DT10" s="33">
        <v>0</v>
      </c>
      <c r="DU10" s="33">
        <v>3524</v>
      </c>
      <c r="DV10" s="33">
        <v>2909</v>
      </c>
      <c r="DW10" s="33">
        <v>272146</v>
      </c>
      <c r="DX10" s="33">
        <v>316923</v>
      </c>
      <c r="DY10" s="33">
        <v>290389</v>
      </c>
      <c r="DZ10" s="33">
        <v>233530</v>
      </c>
      <c r="EA10" s="33">
        <v>232321</v>
      </c>
      <c r="EB10" s="33">
        <v>242869</v>
      </c>
      <c r="EC10" s="33">
        <v>178872</v>
      </c>
      <c r="ED10" s="33">
        <v>103328</v>
      </c>
      <c r="EE10" s="33">
        <v>280695</v>
      </c>
      <c r="EF10" s="33">
        <v>561243</v>
      </c>
      <c r="EG10" s="33">
        <v>377845</v>
      </c>
      <c r="EH10" s="33">
        <v>319118</v>
      </c>
      <c r="EI10" s="33">
        <v>331477</v>
      </c>
      <c r="EJ10" s="35">
        <v>1715476.9395999999</v>
      </c>
      <c r="EK10" s="37">
        <v>1476913.115</v>
      </c>
      <c r="EL10" s="34">
        <v>902244.47843000002</v>
      </c>
      <c r="EM10" s="34">
        <v>357229.71773999999</v>
      </c>
      <c r="EN10" s="37">
        <v>1773356.459</v>
      </c>
      <c r="EO10" s="35">
        <v>1441483.1835</v>
      </c>
      <c r="EP10" s="34">
        <v>703546.61724000005</v>
      </c>
      <c r="EQ10" s="34">
        <v>225176.51211000001</v>
      </c>
      <c r="ER10" s="40">
        <v>1076577.4661999999</v>
      </c>
      <c r="ES10" s="35">
        <v>2202032.7436000002</v>
      </c>
      <c r="ET10" s="35">
        <v>1695630.8396000001</v>
      </c>
      <c r="EU10" s="35">
        <v>1711998.4432999999</v>
      </c>
      <c r="EV10" s="35">
        <v>1909187.53</v>
      </c>
      <c r="EW10" s="35">
        <v>2278228.2237</v>
      </c>
      <c r="EX10" s="37">
        <v>1475689.6869999999</v>
      </c>
      <c r="EY10" s="34">
        <v>515245.55693000002</v>
      </c>
      <c r="EZ10" s="34">
        <v>131682.57264</v>
      </c>
      <c r="FA10" s="35">
        <v>2937138.4356</v>
      </c>
      <c r="FB10" s="35">
        <v>1758828.5643</v>
      </c>
      <c r="FC10" s="34">
        <v>660136.36971</v>
      </c>
      <c r="FD10" s="36">
        <v>90089.203177999996</v>
      </c>
      <c r="FE10" s="35">
        <v>1055802.2259</v>
      </c>
      <c r="FF10" s="35">
        <v>2507833.2551000002</v>
      </c>
      <c r="FG10" s="35">
        <v>1941575.6022000001</v>
      </c>
      <c r="FH10" s="35">
        <v>2183277.7404999998</v>
      </c>
      <c r="FI10" s="35">
        <v>2158549.7892999998</v>
      </c>
      <c r="FJ10" s="37">
        <v>4268538.2390000001</v>
      </c>
      <c r="FK10" s="35">
        <v>5377952.0012999997</v>
      </c>
      <c r="FL10" s="35">
        <v>5231909.5604999997</v>
      </c>
      <c r="FM10" s="35">
        <v>4474083.3129000003</v>
      </c>
      <c r="FN10" s="35">
        <v>4260653.7297999999</v>
      </c>
      <c r="FO10" s="35">
        <v>4510251.7671999997</v>
      </c>
      <c r="FP10" s="37">
        <v>3505182.0269999998</v>
      </c>
      <c r="FQ10" s="35">
        <v>2053008.1503000001</v>
      </c>
      <c r="FR10" s="35">
        <v>4901012.4210999999</v>
      </c>
      <c r="FS10" s="35">
        <v>9935399.2855999991</v>
      </c>
      <c r="FT10" s="35">
        <v>6705035.1231000004</v>
      </c>
      <c r="FU10" s="35">
        <v>5944186.7751000002</v>
      </c>
      <c r="FV10" s="35">
        <v>6195945.1829000004</v>
      </c>
      <c r="FW10" s="39">
        <v>72.650468162999999</v>
      </c>
      <c r="FX10" s="38">
        <v>72.358736269999994</v>
      </c>
      <c r="FY10" s="33">
        <v>1278</v>
      </c>
      <c r="FZ10" s="38">
        <v>128.47575179</v>
      </c>
      <c r="GA10" s="38">
        <v>128.80760956</v>
      </c>
      <c r="GB10" s="33">
        <v>2275</v>
      </c>
      <c r="GC10" s="47">
        <f t="shared" si="3"/>
        <v>0</v>
      </c>
      <c r="GD10" s="49">
        <f t="shared" si="0"/>
        <v>0</v>
      </c>
      <c r="GE10" s="31">
        <f t="shared" si="1"/>
        <v>0</v>
      </c>
    </row>
    <row r="11" spans="1:187" hidden="1" x14ac:dyDescent="0.25">
      <c r="A11" s="32" t="s">
        <v>920</v>
      </c>
      <c r="B11" s="32" t="s">
        <v>920</v>
      </c>
      <c r="C11" s="32" t="s">
        <v>921</v>
      </c>
      <c r="D11" s="45" t="s">
        <v>1539</v>
      </c>
      <c r="E11" s="45">
        <f t="shared" si="2"/>
        <v>26</v>
      </c>
      <c r="F11" s="33">
        <v>1549</v>
      </c>
      <c r="G11" s="33">
        <v>1623</v>
      </c>
      <c r="H11" s="33">
        <v>1467</v>
      </c>
      <c r="I11" s="33">
        <v>1194</v>
      </c>
      <c r="J11" s="33">
        <v>1388</v>
      </c>
      <c r="K11" s="33">
        <v>1328</v>
      </c>
      <c r="L11" s="33">
        <v>1049</v>
      </c>
      <c r="M11" s="33">
        <v>562</v>
      </c>
      <c r="N11" s="33">
        <v>1053</v>
      </c>
      <c r="O11" s="33">
        <v>2376</v>
      </c>
      <c r="P11" s="33">
        <v>1244</v>
      </c>
      <c r="Q11" s="33">
        <v>2449</v>
      </c>
      <c r="R11" s="33">
        <v>3038</v>
      </c>
      <c r="S11" s="33">
        <v>11502</v>
      </c>
      <c r="T11" s="33">
        <v>9732</v>
      </c>
      <c r="U11" s="33">
        <v>6114</v>
      </c>
      <c r="V11" s="33">
        <v>2541</v>
      </c>
      <c r="W11" s="33">
        <v>13265</v>
      </c>
      <c r="X11" s="33">
        <v>10070</v>
      </c>
      <c r="Y11" s="33">
        <v>5490</v>
      </c>
      <c r="Z11" s="33">
        <v>1804</v>
      </c>
      <c r="AA11" s="33">
        <v>4160</v>
      </c>
      <c r="AB11" s="33">
        <v>8968</v>
      </c>
      <c r="AC11" s="33">
        <v>7883</v>
      </c>
      <c r="AD11" s="33">
        <v>16578</v>
      </c>
      <c r="AE11" s="33">
        <v>22929</v>
      </c>
      <c r="AF11" s="33">
        <v>2179</v>
      </c>
      <c r="AG11" s="33">
        <v>2254</v>
      </c>
      <c r="AH11" s="33">
        <v>1579</v>
      </c>
      <c r="AI11" s="33">
        <v>1103</v>
      </c>
      <c r="AJ11" s="33">
        <v>2233</v>
      </c>
      <c r="AK11" s="33">
        <v>1918</v>
      </c>
      <c r="AL11" s="33">
        <v>1347</v>
      </c>
      <c r="AM11" s="33">
        <v>617</v>
      </c>
      <c r="AN11" s="33">
        <v>1114</v>
      </c>
      <c r="AO11" s="33">
        <v>2598</v>
      </c>
      <c r="AP11" s="33">
        <v>1748</v>
      </c>
      <c r="AQ11" s="33">
        <v>3315</v>
      </c>
      <c r="AR11" s="33">
        <v>4455</v>
      </c>
      <c r="AS11" s="33">
        <v>940</v>
      </c>
      <c r="AT11" s="33">
        <v>1116</v>
      </c>
      <c r="AU11" s="33">
        <v>994</v>
      </c>
      <c r="AV11" s="33">
        <v>870</v>
      </c>
      <c r="AW11" s="33">
        <v>852</v>
      </c>
      <c r="AX11" s="33">
        <v>884</v>
      </c>
      <c r="AY11" s="33">
        <v>774</v>
      </c>
      <c r="AZ11" s="33">
        <v>431</v>
      </c>
      <c r="BA11" s="33">
        <v>659</v>
      </c>
      <c r="BB11" s="33">
        <v>1669</v>
      </c>
      <c r="BC11" s="33">
        <v>873</v>
      </c>
      <c r="BD11" s="33">
        <v>1630</v>
      </c>
      <c r="BE11" s="33">
        <v>2030</v>
      </c>
      <c r="BF11" s="33">
        <v>1239</v>
      </c>
      <c r="BG11" s="33">
        <v>1138</v>
      </c>
      <c r="BH11" s="33">
        <v>585</v>
      </c>
      <c r="BI11" s="33">
        <v>233</v>
      </c>
      <c r="BJ11" s="33">
        <v>1381</v>
      </c>
      <c r="BK11" s="33">
        <v>1034</v>
      </c>
      <c r="BL11" s="33">
        <v>573</v>
      </c>
      <c r="BM11" s="33">
        <v>186</v>
      </c>
      <c r="BN11" s="33">
        <v>455</v>
      </c>
      <c r="BO11" s="33">
        <v>929</v>
      </c>
      <c r="BP11" s="33">
        <v>875</v>
      </c>
      <c r="BQ11" s="33">
        <v>1685</v>
      </c>
      <c r="BR11" s="33">
        <v>2425</v>
      </c>
      <c r="BS11" s="33">
        <v>1279</v>
      </c>
      <c r="BT11" s="33">
        <v>1206</v>
      </c>
      <c r="BU11" s="33">
        <v>883</v>
      </c>
      <c r="BV11" s="33">
        <v>624</v>
      </c>
      <c r="BW11" s="33">
        <v>1267</v>
      </c>
      <c r="BX11" s="33">
        <v>979</v>
      </c>
      <c r="BY11" s="33">
        <v>708</v>
      </c>
      <c r="BZ11" s="33">
        <v>334</v>
      </c>
      <c r="CA11" s="33">
        <v>588</v>
      </c>
      <c r="CB11" s="33">
        <v>1358</v>
      </c>
      <c r="CC11" s="33">
        <v>941</v>
      </c>
      <c r="CD11" s="33">
        <v>1875</v>
      </c>
      <c r="CE11" s="33">
        <v>2518</v>
      </c>
      <c r="CF11" s="33">
        <v>7807</v>
      </c>
      <c r="CG11" s="33">
        <v>10009</v>
      </c>
      <c r="CH11" s="33">
        <v>11422</v>
      </c>
      <c r="CI11" s="33">
        <v>9428</v>
      </c>
      <c r="CJ11" s="33">
        <v>6785</v>
      </c>
      <c r="CK11" s="33">
        <v>8161</v>
      </c>
      <c r="CL11" s="33">
        <v>8257</v>
      </c>
      <c r="CM11" s="33">
        <v>4569</v>
      </c>
      <c r="CN11" s="33">
        <v>6125</v>
      </c>
      <c r="CO11" s="33">
        <v>16990</v>
      </c>
      <c r="CP11" s="33">
        <v>8607</v>
      </c>
      <c r="CQ11" s="33">
        <v>14747</v>
      </c>
      <c r="CR11" s="33">
        <v>19969</v>
      </c>
      <c r="CS11" s="33">
        <v>0</v>
      </c>
      <c r="CT11" s="33">
        <v>9</v>
      </c>
      <c r="CU11" s="33">
        <v>12</v>
      </c>
      <c r="CV11" s="33">
        <v>0</v>
      </c>
      <c r="CW11" s="33">
        <v>405</v>
      </c>
      <c r="CX11" s="33">
        <v>149</v>
      </c>
      <c r="CY11" s="33">
        <v>64</v>
      </c>
      <c r="CZ11" s="33">
        <v>196</v>
      </c>
      <c r="DA11" s="33">
        <v>0</v>
      </c>
      <c r="DB11" s="33">
        <v>69</v>
      </c>
      <c r="DC11" s="33">
        <v>276</v>
      </c>
      <c r="DD11" s="33">
        <v>54</v>
      </c>
      <c r="DE11" s="33">
        <v>0</v>
      </c>
      <c r="DF11" s="33">
        <v>0</v>
      </c>
      <c r="DG11" s="33">
        <v>27</v>
      </c>
      <c r="DH11" s="33">
        <v>120</v>
      </c>
      <c r="DI11" s="33">
        <v>477</v>
      </c>
      <c r="DJ11" s="33">
        <v>0</v>
      </c>
      <c r="DK11" s="33">
        <v>62</v>
      </c>
      <c r="DL11" s="33">
        <v>365</v>
      </c>
      <c r="DM11" s="33">
        <v>103</v>
      </c>
      <c r="DN11" s="33">
        <v>167</v>
      </c>
      <c r="DO11" s="33">
        <v>972</v>
      </c>
      <c r="DP11" s="33">
        <v>683</v>
      </c>
      <c r="DQ11" s="33">
        <v>730</v>
      </c>
      <c r="DR11" s="33">
        <v>1458</v>
      </c>
      <c r="DS11" s="33">
        <v>569</v>
      </c>
      <c r="DT11" s="33">
        <v>1692</v>
      </c>
      <c r="DU11" s="33">
        <v>2547</v>
      </c>
      <c r="DV11" s="33">
        <v>1981</v>
      </c>
      <c r="DW11" s="33">
        <v>169161</v>
      </c>
      <c r="DX11" s="33">
        <v>180531</v>
      </c>
      <c r="DY11" s="33">
        <v>167012</v>
      </c>
      <c r="DZ11" s="33">
        <v>136043</v>
      </c>
      <c r="EA11" s="33">
        <v>155412</v>
      </c>
      <c r="EB11" s="33">
        <v>146992</v>
      </c>
      <c r="EC11" s="33">
        <v>119850</v>
      </c>
      <c r="ED11" s="33">
        <v>65612</v>
      </c>
      <c r="EE11" s="33">
        <v>118042</v>
      </c>
      <c r="EF11" s="33">
        <v>266998</v>
      </c>
      <c r="EG11" s="33">
        <v>139092</v>
      </c>
      <c r="EH11" s="33">
        <v>273748</v>
      </c>
      <c r="EI11" s="33">
        <v>342733</v>
      </c>
      <c r="EJ11" s="35">
        <v>1305263.8532</v>
      </c>
      <c r="EK11" s="35">
        <v>1159459.5811000001</v>
      </c>
      <c r="EL11" s="34">
        <v>728737.97918000002</v>
      </c>
      <c r="EM11" s="34">
        <v>315177.56449000002</v>
      </c>
      <c r="EN11" s="35">
        <v>1466070.4461000001</v>
      </c>
      <c r="EO11" s="35">
        <v>1183208.1853</v>
      </c>
      <c r="EP11" s="35">
        <v>649106.88450000004</v>
      </c>
      <c r="EQ11" s="34">
        <v>215648.02539</v>
      </c>
      <c r="ER11" s="35">
        <v>500208.40315000003</v>
      </c>
      <c r="ES11" s="35">
        <v>1056043.2222</v>
      </c>
      <c r="ET11" s="34">
        <v>911809.14627000003</v>
      </c>
      <c r="EU11" s="35">
        <v>1914705.7631999999</v>
      </c>
      <c r="EV11" s="34">
        <v>2639905.9844</v>
      </c>
      <c r="EW11" s="35">
        <v>1259128.7494000001</v>
      </c>
      <c r="EX11" s="35">
        <v>1125537.9865999999</v>
      </c>
      <c r="EY11" s="34">
        <v>552260.24366000004</v>
      </c>
      <c r="EZ11" s="34">
        <v>177997.27121000001</v>
      </c>
      <c r="FA11" s="35">
        <v>1324195.6758999999</v>
      </c>
      <c r="FB11" s="40">
        <v>1056965.1200000001</v>
      </c>
      <c r="FC11" s="40">
        <v>484633.17</v>
      </c>
      <c r="FD11" s="33">
        <v>152468</v>
      </c>
      <c r="FE11" s="35">
        <v>411035.09265000001</v>
      </c>
      <c r="FF11" s="35">
        <v>940626.29081000003</v>
      </c>
      <c r="FG11" s="34">
        <v>843294.76671</v>
      </c>
      <c r="FH11" s="34">
        <v>1630359.1809</v>
      </c>
      <c r="FI11" s="34">
        <v>2307870.8856000002</v>
      </c>
      <c r="FJ11" s="35">
        <v>2356863.3122</v>
      </c>
      <c r="FK11" s="35">
        <v>2869578.9073999999</v>
      </c>
      <c r="FL11" s="35">
        <v>2960013.4007999999</v>
      </c>
      <c r="FM11" s="35">
        <v>2536029.0046999999</v>
      </c>
      <c r="FN11" s="35">
        <v>2232983.1131000002</v>
      </c>
      <c r="FO11" s="35">
        <v>2429596.5147000002</v>
      </c>
      <c r="FP11" s="35">
        <v>2214001.2289</v>
      </c>
      <c r="FQ11" s="35">
        <v>1254932.1969000001</v>
      </c>
      <c r="FR11" s="35">
        <v>1795440.9949</v>
      </c>
      <c r="FS11" s="43">
        <v>4729781.9548000004</v>
      </c>
      <c r="FT11" s="35">
        <v>2468871.8654999998</v>
      </c>
      <c r="FU11" s="35">
        <v>4270051.0999999996</v>
      </c>
      <c r="FV11" s="35">
        <v>5589851.7636000002</v>
      </c>
      <c r="FW11" s="39">
        <v>55.016860823999998</v>
      </c>
      <c r="FX11" s="39">
        <v>58.049886620999999</v>
      </c>
      <c r="FY11" s="33">
        <v>768</v>
      </c>
      <c r="FZ11" s="39">
        <v>108.79082072</v>
      </c>
      <c r="GA11" s="39">
        <v>113.37868481</v>
      </c>
      <c r="GB11" s="33">
        <v>1500</v>
      </c>
      <c r="GC11" s="47">
        <f t="shared" si="3"/>
        <v>0</v>
      </c>
      <c r="GD11" s="49">
        <f t="shared" si="0"/>
        <v>0</v>
      </c>
      <c r="GE11" s="31">
        <f t="shared" si="1"/>
        <v>0</v>
      </c>
    </row>
    <row r="12" spans="1:187" hidden="1" x14ac:dyDescent="0.25">
      <c r="A12" s="32" t="s">
        <v>942</v>
      </c>
      <c r="B12" s="32" t="s">
        <v>942</v>
      </c>
      <c r="C12" s="32" t="s">
        <v>943</v>
      </c>
      <c r="D12" s="45" t="s">
        <v>1711</v>
      </c>
      <c r="E12" s="45">
        <f t="shared" si="2"/>
        <v>49</v>
      </c>
      <c r="F12" s="33">
        <v>2268</v>
      </c>
      <c r="G12" s="33">
        <v>2609</v>
      </c>
      <c r="H12" s="33">
        <v>2282</v>
      </c>
      <c r="I12" s="33">
        <v>1763</v>
      </c>
      <c r="J12" s="33">
        <v>2183</v>
      </c>
      <c r="K12" s="33">
        <v>1996</v>
      </c>
      <c r="L12" s="33">
        <v>1473</v>
      </c>
      <c r="M12" s="33">
        <v>769</v>
      </c>
      <c r="N12" s="33">
        <v>3823</v>
      </c>
      <c r="O12" s="33">
        <v>4022</v>
      </c>
      <c r="P12" s="33">
        <v>3396</v>
      </c>
      <c r="Q12" s="33">
        <v>2616</v>
      </c>
      <c r="R12" s="33">
        <v>1486</v>
      </c>
      <c r="S12" s="33">
        <v>15628</v>
      </c>
      <c r="T12" s="33">
        <v>12799</v>
      </c>
      <c r="U12" s="33">
        <v>7674</v>
      </c>
      <c r="V12" s="33">
        <v>3334</v>
      </c>
      <c r="W12" s="33">
        <v>14937</v>
      </c>
      <c r="X12" s="33">
        <v>11250</v>
      </c>
      <c r="Y12" s="33">
        <v>6068</v>
      </c>
      <c r="Z12" s="33">
        <v>2070</v>
      </c>
      <c r="AA12" s="33">
        <v>13836</v>
      </c>
      <c r="AB12" s="33">
        <v>17899</v>
      </c>
      <c r="AC12" s="33">
        <v>16453</v>
      </c>
      <c r="AD12" s="33">
        <v>14947</v>
      </c>
      <c r="AE12" s="33">
        <v>10625</v>
      </c>
      <c r="AF12" s="33">
        <v>4935</v>
      </c>
      <c r="AG12" s="33">
        <v>4205</v>
      </c>
      <c r="AH12" s="33">
        <v>2959</v>
      </c>
      <c r="AI12" s="33">
        <v>1843</v>
      </c>
      <c r="AJ12" s="33">
        <v>5376</v>
      </c>
      <c r="AK12" s="33">
        <v>4246</v>
      </c>
      <c r="AL12" s="33">
        <v>2480</v>
      </c>
      <c r="AM12" s="33">
        <v>977</v>
      </c>
      <c r="AN12" s="33">
        <v>5634</v>
      </c>
      <c r="AO12" s="33">
        <v>6828</v>
      </c>
      <c r="AP12" s="33">
        <v>6165</v>
      </c>
      <c r="AQ12" s="33">
        <v>5017</v>
      </c>
      <c r="AR12" s="33">
        <v>3377</v>
      </c>
      <c r="AS12" s="33">
        <v>1600</v>
      </c>
      <c r="AT12" s="33">
        <v>2020</v>
      </c>
      <c r="AU12" s="33">
        <v>1813</v>
      </c>
      <c r="AV12" s="33">
        <v>1501</v>
      </c>
      <c r="AW12" s="33">
        <v>1803</v>
      </c>
      <c r="AX12" s="33">
        <v>1722</v>
      </c>
      <c r="AY12" s="33">
        <v>1278</v>
      </c>
      <c r="AZ12" s="33">
        <v>642</v>
      </c>
      <c r="BA12" s="33">
        <v>3062</v>
      </c>
      <c r="BB12" s="33">
        <v>3150</v>
      </c>
      <c r="BC12" s="33">
        <v>2804</v>
      </c>
      <c r="BD12" s="33">
        <v>2147</v>
      </c>
      <c r="BE12" s="33">
        <v>1216</v>
      </c>
      <c r="BF12" s="33">
        <v>3335</v>
      </c>
      <c r="BG12" s="33">
        <v>2185</v>
      </c>
      <c r="BH12" s="33">
        <v>1146</v>
      </c>
      <c r="BI12" s="33">
        <v>342</v>
      </c>
      <c r="BJ12" s="33">
        <v>3573</v>
      </c>
      <c r="BK12" s="33">
        <v>2524</v>
      </c>
      <c r="BL12" s="33">
        <v>1202</v>
      </c>
      <c r="BM12" s="33">
        <v>335</v>
      </c>
      <c r="BN12" s="33">
        <v>2572</v>
      </c>
      <c r="BO12" s="33">
        <v>3678</v>
      </c>
      <c r="BP12" s="33">
        <v>3361</v>
      </c>
      <c r="BQ12" s="33">
        <v>2870</v>
      </c>
      <c r="BR12" s="33">
        <v>2161</v>
      </c>
      <c r="BS12" s="33">
        <v>2438</v>
      </c>
      <c r="BT12" s="33">
        <v>2156</v>
      </c>
      <c r="BU12" s="33">
        <v>1603</v>
      </c>
      <c r="BV12" s="33">
        <v>1111</v>
      </c>
      <c r="BW12" s="33">
        <v>2354</v>
      </c>
      <c r="BX12" s="33">
        <v>1804</v>
      </c>
      <c r="BY12" s="33">
        <v>1107</v>
      </c>
      <c r="BZ12" s="33">
        <v>515</v>
      </c>
      <c r="CA12" s="33">
        <v>2760</v>
      </c>
      <c r="CB12" s="33">
        <v>3305</v>
      </c>
      <c r="CC12" s="33">
        <v>2997</v>
      </c>
      <c r="CD12" s="33">
        <v>2507</v>
      </c>
      <c r="CE12" s="33">
        <v>1519</v>
      </c>
      <c r="CF12" s="33">
        <v>18629</v>
      </c>
      <c r="CG12" s="33">
        <v>25061</v>
      </c>
      <c r="CH12" s="33">
        <v>25597</v>
      </c>
      <c r="CI12" s="33">
        <v>19287</v>
      </c>
      <c r="CJ12" s="33">
        <v>19321</v>
      </c>
      <c r="CK12" s="33">
        <v>20979</v>
      </c>
      <c r="CL12" s="33">
        <v>16324</v>
      </c>
      <c r="CM12" s="33">
        <v>7774</v>
      </c>
      <c r="CN12" s="33">
        <v>37249</v>
      </c>
      <c r="CO12" s="33">
        <v>37520</v>
      </c>
      <c r="CP12" s="33">
        <v>35235</v>
      </c>
      <c r="CQ12" s="33">
        <v>27380</v>
      </c>
      <c r="CR12" s="33">
        <v>15588</v>
      </c>
      <c r="CS12" s="33">
        <v>0</v>
      </c>
      <c r="CT12" s="33">
        <v>0</v>
      </c>
      <c r="CU12" s="33">
        <v>369</v>
      </c>
      <c r="CV12" s="33">
        <v>0</v>
      </c>
      <c r="CW12" s="33">
        <v>10</v>
      </c>
      <c r="CX12" s="33">
        <v>272</v>
      </c>
      <c r="CY12" s="33">
        <v>165</v>
      </c>
      <c r="CZ12" s="33">
        <v>0</v>
      </c>
      <c r="DA12" s="33">
        <v>887</v>
      </c>
      <c r="DB12" s="33" t="s">
        <v>856</v>
      </c>
      <c r="DC12" s="33">
        <v>214</v>
      </c>
      <c r="DD12" s="33">
        <v>266</v>
      </c>
      <c r="DE12" s="33">
        <v>7</v>
      </c>
      <c r="DF12" s="33">
        <v>0</v>
      </c>
      <c r="DG12" s="33">
        <v>44</v>
      </c>
      <c r="DH12" s="33">
        <v>1883</v>
      </c>
      <c r="DI12" s="33">
        <v>0</v>
      </c>
      <c r="DJ12" s="33">
        <v>0</v>
      </c>
      <c r="DK12" s="33">
        <v>1452</v>
      </c>
      <c r="DL12" s="33">
        <v>897</v>
      </c>
      <c r="DM12" s="33">
        <v>1881</v>
      </c>
      <c r="DN12" s="33">
        <v>1603</v>
      </c>
      <c r="DO12" s="33">
        <v>1853</v>
      </c>
      <c r="DP12" s="33">
        <v>2207</v>
      </c>
      <c r="DQ12" s="33">
        <v>1499</v>
      </c>
      <c r="DR12" s="33">
        <v>2223</v>
      </c>
      <c r="DS12" s="33">
        <v>901</v>
      </c>
      <c r="DT12" s="33">
        <v>2515</v>
      </c>
      <c r="DU12" s="33">
        <v>1953</v>
      </c>
      <c r="DV12" s="33">
        <v>2361</v>
      </c>
      <c r="DW12" s="33">
        <v>228953</v>
      </c>
      <c r="DX12" s="33">
        <v>269071</v>
      </c>
      <c r="DY12" s="33">
        <v>236374</v>
      </c>
      <c r="DZ12" s="33">
        <v>184073</v>
      </c>
      <c r="EA12" s="33">
        <v>222297</v>
      </c>
      <c r="EB12" s="33">
        <v>205400</v>
      </c>
      <c r="EC12" s="33">
        <v>152339</v>
      </c>
      <c r="ED12" s="33">
        <v>79671</v>
      </c>
      <c r="EE12" s="33">
        <v>393035</v>
      </c>
      <c r="EF12" s="33">
        <v>410964</v>
      </c>
      <c r="EG12" s="33">
        <v>352925</v>
      </c>
      <c r="EH12" s="33">
        <v>269736</v>
      </c>
      <c r="EI12" s="33">
        <v>151518</v>
      </c>
      <c r="EJ12" s="35">
        <v>1603981.5607</v>
      </c>
      <c r="EK12" s="35">
        <v>1330634.3626999999</v>
      </c>
      <c r="EL12" s="34">
        <v>789475.28914999997</v>
      </c>
      <c r="EM12" s="34">
        <v>337470.88296999998</v>
      </c>
      <c r="EN12" s="35">
        <v>1528511.8514</v>
      </c>
      <c r="EO12" s="35">
        <v>1195295.0024999999</v>
      </c>
      <c r="EP12" s="34">
        <v>636066.03162000002</v>
      </c>
      <c r="EQ12" s="34">
        <v>208801.85298</v>
      </c>
      <c r="ER12" s="35">
        <v>1439007.0342999999</v>
      </c>
      <c r="ES12" s="35">
        <v>1850565.2049</v>
      </c>
      <c r="ET12" s="35">
        <v>1708515.1406</v>
      </c>
      <c r="EU12" s="35">
        <v>1552216.8011</v>
      </c>
      <c r="EV12" s="35">
        <v>1079932.6531</v>
      </c>
      <c r="EW12" s="35">
        <v>3573174.3757000002</v>
      </c>
      <c r="EX12" s="37">
        <v>2378396.673</v>
      </c>
      <c r="EY12" s="35">
        <v>1002915.5137</v>
      </c>
      <c r="EZ12" s="34">
        <v>238118.80682999999</v>
      </c>
      <c r="FA12" s="35">
        <v>4102298.4067000002</v>
      </c>
      <c r="FB12" s="35">
        <v>2736882.6735</v>
      </c>
      <c r="FC12" s="35">
        <v>1051394.3112000001</v>
      </c>
      <c r="FD12" s="34">
        <v>255421.71171</v>
      </c>
      <c r="FE12" s="35">
        <v>2667735.6680000001</v>
      </c>
      <c r="FF12" s="35">
        <v>3408176.9643999999</v>
      </c>
      <c r="FG12" s="35">
        <v>3599633.4553</v>
      </c>
      <c r="FH12" s="35">
        <v>3193550.5898000002</v>
      </c>
      <c r="FI12" s="37">
        <v>2469505.7947999998</v>
      </c>
      <c r="FJ12" s="35">
        <v>4690710.3800999997</v>
      </c>
      <c r="FK12" s="37">
        <v>6072293.284</v>
      </c>
      <c r="FL12" s="35">
        <v>5823423.0237999996</v>
      </c>
      <c r="FM12" s="35">
        <v>4652559.4407000002</v>
      </c>
      <c r="FN12" s="35">
        <v>5178602.7730999999</v>
      </c>
      <c r="FO12" s="35">
        <v>5183738.4708000002</v>
      </c>
      <c r="FP12" s="35">
        <v>3871631.0877</v>
      </c>
      <c r="FQ12" s="37">
        <v>1932308.3489999999</v>
      </c>
      <c r="FR12" s="35">
        <v>9246346.5710000005</v>
      </c>
      <c r="FS12" s="35">
        <v>9214002.6810999997</v>
      </c>
      <c r="FT12" s="35">
        <v>8396974.4215999991</v>
      </c>
      <c r="FU12" s="35">
        <v>6738287.7653000001</v>
      </c>
      <c r="FV12" s="37">
        <v>3809655.3703000001</v>
      </c>
      <c r="FW12" s="39">
        <v>57.039352086000001</v>
      </c>
      <c r="FX12" s="39">
        <v>54.957255468</v>
      </c>
      <c r="FY12" s="33">
        <v>1485</v>
      </c>
      <c r="FZ12" s="39">
        <v>109.07605513999999</v>
      </c>
      <c r="GA12" s="39">
        <v>107.73102402000001</v>
      </c>
      <c r="GB12" s="33">
        <v>2911</v>
      </c>
      <c r="GC12" s="47">
        <f t="shared" si="3"/>
        <v>0</v>
      </c>
      <c r="GD12" s="49">
        <f t="shared" ref="GD12:GD74" si="4">GC12/$GC$2</f>
        <v>0</v>
      </c>
      <c r="GE12" s="31">
        <f t="shared" ref="GE12:GE74" si="5">COUNTIF(F12:GB12,"-")</f>
        <v>1</v>
      </c>
    </row>
    <row r="13" spans="1:187" hidden="1" x14ac:dyDescent="0.25">
      <c r="A13" s="32" t="s">
        <v>1060</v>
      </c>
      <c r="B13" s="32" t="s">
        <v>1060</v>
      </c>
      <c r="C13" s="32" t="s">
        <v>1061</v>
      </c>
      <c r="D13" s="45" t="s">
        <v>1608</v>
      </c>
      <c r="E13" s="45">
        <f t="shared" si="2"/>
        <v>27</v>
      </c>
      <c r="F13" s="33">
        <v>2069</v>
      </c>
      <c r="G13" s="33">
        <v>2225</v>
      </c>
      <c r="H13" s="33">
        <v>1872</v>
      </c>
      <c r="I13" s="33">
        <v>1417</v>
      </c>
      <c r="J13" s="33">
        <v>2087</v>
      </c>
      <c r="K13" s="33">
        <v>1552</v>
      </c>
      <c r="L13" s="33">
        <v>1043</v>
      </c>
      <c r="M13" s="33">
        <v>711</v>
      </c>
      <c r="N13" s="33">
        <v>5320</v>
      </c>
      <c r="O13" s="33">
        <v>2524</v>
      </c>
      <c r="P13" s="33">
        <v>1465</v>
      </c>
      <c r="Q13" s="33">
        <v>2029</v>
      </c>
      <c r="R13" s="33">
        <v>1638</v>
      </c>
      <c r="S13" s="33">
        <v>13867</v>
      </c>
      <c r="T13" s="33">
        <v>10693</v>
      </c>
      <c r="U13" s="33">
        <v>6314</v>
      </c>
      <c r="V13" s="33">
        <v>2778</v>
      </c>
      <c r="W13" s="33">
        <v>13002</v>
      </c>
      <c r="X13" s="33">
        <v>8577</v>
      </c>
      <c r="Y13" s="33">
        <v>4245</v>
      </c>
      <c r="Z13" s="33">
        <v>1645</v>
      </c>
      <c r="AA13" s="33">
        <v>18888</v>
      </c>
      <c r="AB13" s="33">
        <v>10491</v>
      </c>
      <c r="AC13" s="33">
        <v>8539</v>
      </c>
      <c r="AD13" s="33">
        <v>11645</v>
      </c>
      <c r="AE13" s="33">
        <v>11558</v>
      </c>
      <c r="AF13" s="33">
        <v>3091</v>
      </c>
      <c r="AG13" s="33">
        <v>3049</v>
      </c>
      <c r="AH13" s="33">
        <v>2293</v>
      </c>
      <c r="AI13" s="33">
        <v>1354</v>
      </c>
      <c r="AJ13" s="33">
        <v>3037</v>
      </c>
      <c r="AK13" s="33">
        <v>2219</v>
      </c>
      <c r="AL13" s="33">
        <v>1403</v>
      </c>
      <c r="AM13" s="33">
        <v>748</v>
      </c>
      <c r="AN13" s="33">
        <v>6084</v>
      </c>
      <c r="AO13" s="33">
        <v>3248</v>
      </c>
      <c r="AP13" s="33">
        <v>2072</v>
      </c>
      <c r="AQ13" s="33">
        <v>3081</v>
      </c>
      <c r="AR13" s="33">
        <v>2709</v>
      </c>
      <c r="AS13" s="33">
        <v>1346</v>
      </c>
      <c r="AT13" s="33">
        <v>1553</v>
      </c>
      <c r="AU13" s="33">
        <v>1341</v>
      </c>
      <c r="AV13" s="33">
        <v>996</v>
      </c>
      <c r="AW13" s="33">
        <v>1572</v>
      </c>
      <c r="AX13" s="33">
        <v>1150</v>
      </c>
      <c r="AY13" s="33">
        <v>834</v>
      </c>
      <c r="AZ13" s="33">
        <v>541</v>
      </c>
      <c r="BA13" s="33">
        <v>3720</v>
      </c>
      <c r="BB13" s="33">
        <v>1853</v>
      </c>
      <c r="BC13" s="33">
        <v>1039</v>
      </c>
      <c r="BD13" s="33">
        <v>1525</v>
      </c>
      <c r="BE13" s="33">
        <v>1196</v>
      </c>
      <c r="BF13" s="33">
        <v>1745</v>
      </c>
      <c r="BG13" s="33">
        <v>1496</v>
      </c>
      <c r="BH13" s="33">
        <v>952</v>
      </c>
      <c r="BI13" s="33">
        <v>358</v>
      </c>
      <c r="BJ13" s="33">
        <v>1465</v>
      </c>
      <c r="BK13" s="33">
        <v>1069</v>
      </c>
      <c r="BL13" s="33">
        <v>569</v>
      </c>
      <c r="BM13" s="33">
        <v>207</v>
      </c>
      <c r="BN13" s="33">
        <v>2364</v>
      </c>
      <c r="BO13" s="33">
        <v>1395</v>
      </c>
      <c r="BP13" s="33">
        <v>1033</v>
      </c>
      <c r="BQ13" s="33">
        <v>1556</v>
      </c>
      <c r="BR13" s="33">
        <v>1513</v>
      </c>
      <c r="BS13" s="33">
        <v>1608</v>
      </c>
      <c r="BT13" s="33">
        <v>1492</v>
      </c>
      <c r="BU13" s="33">
        <v>1093</v>
      </c>
      <c r="BV13" s="33">
        <v>743</v>
      </c>
      <c r="BW13" s="33">
        <v>1487</v>
      </c>
      <c r="BX13" s="33">
        <v>1100</v>
      </c>
      <c r="BY13" s="33">
        <v>695</v>
      </c>
      <c r="BZ13" s="33">
        <v>369</v>
      </c>
      <c r="CA13" s="33">
        <v>3018</v>
      </c>
      <c r="CB13" s="33">
        <v>1609</v>
      </c>
      <c r="CC13" s="33">
        <v>1072</v>
      </c>
      <c r="CD13" s="33">
        <v>1522</v>
      </c>
      <c r="CE13" s="33">
        <v>1366</v>
      </c>
      <c r="CF13" s="33">
        <v>12704</v>
      </c>
      <c r="CG13" s="33">
        <v>14919</v>
      </c>
      <c r="CH13" s="33">
        <v>13627</v>
      </c>
      <c r="CI13" s="33">
        <v>10267</v>
      </c>
      <c r="CJ13" s="33">
        <v>12964</v>
      </c>
      <c r="CK13" s="33">
        <v>10494</v>
      </c>
      <c r="CL13" s="33">
        <v>7947</v>
      </c>
      <c r="CM13" s="33">
        <v>6032</v>
      </c>
      <c r="CN13" s="33">
        <v>35439</v>
      </c>
      <c r="CO13" s="33">
        <v>16951</v>
      </c>
      <c r="CP13" s="33">
        <v>9974</v>
      </c>
      <c r="CQ13" s="33">
        <v>14741</v>
      </c>
      <c r="CR13" s="33">
        <v>11849</v>
      </c>
      <c r="CS13" s="33">
        <v>0</v>
      </c>
      <c r="CT13" s="33">
        <v>0</v>
      </c>
      <c r="CU13" s="33" t="s">
        <v>856</v>
      </c>
      <c r="CV13" s="33" t="s">
        <v>856</v>
      </c>
      <c r="CW13" s="33">
        <v>26</v>
      </c>
      <c r="CX13" s="33">
        <v>0</v>
      </c>
      <c r="CY13" s="33">
        <v>96</v>
      </c>
      <c r="CZ13" s="33">
        <v>0</v>
      </c>
      <c r="DA13" s="33">
        <v>0</v>
      </c>
      <c r="DB13" s="33">
        <v>0</v>
      </c>
      <c r="DC13" s="33" t="s">
        <v>856</v>
      </c>
      <c r="DD13" s="33">
        <v>139</v>
      </c>
      <c r="DE13" s="33">
        <v>94</v>
      </c>
      <c r="DF13" s="33">
        <v>0</v>
      </c>
      <c r="DG13" s="33">
        <v>7</v>
      </c>
      <c r="DH13" s="33">
        <v>0</v>
      </c>
      <c r="DI13" s="33">
        <v>354</v>
      </c>
      <c r="DJ13" s="33">
        <v>0</v>
      </c>
      <c r="DK13" s="33">
        <v>0</v>
      </c>
      <c r="DL13" s="33">
        <v>884</v>
      </c>
      <c r="DM13" s="33">
        <v>42</v>
      </c>
      <c r="DN13" s="33">
        <v>390</v>
      </c>
      <c r="DO13" s="33">
        <v>806</v>
      </c>
      <c r="DP13" s="33">
        <v>479</v>
      </c>
      <c r="DQ13" s="33">
        <v>982</v>
      </c>
      <c r="DR13" s="33">
        <v>741</v>
      </c>
      <c r="DS13" s="33">
        <v>1881</v>
      </c>
      <c r="DT13" s="33">
        <v>4145</v>
      </c>
      <c r="DU13" s="33">
        <v>3335</v>
      </c>
      <c r="DV13" s="33">
        <v>2774</v>
      </c>
      <c r="DW13" s="33">
        <v>242551</v>
      </c>
      <c r="DX13" s="33">
        <v>263073</v>
      </c>
      <c r="DY13" s="33">
        <v>223321</v>
      </c>
      <c r="DZ13" s="33">
        <v>171523</v>
      </c>
      <c r="EA13" s="33">
        <v>244602</v>
      </c>
      <c r="EB13" s="33">
        <v>185182</v>
      </c>
      <c r="EC13" s="33">
        <v>126527</v>
      </c>
      <c r="ED13" s="33">
        <v>86651</v>
      </c>
      <c r="EE13" s="33">
        <v>633537</v>
      </c>
      <c r="EF13" s="33">
        <v>302179</v>
      </c>
      <c r="EG13" s="33">
        <v>174692</v>
      </c>
      <c r="EH13" s="33">
        <v>240072</v>
      </c>
      <c r="EI13" s="33">
        <v>192950</v>
      </c>
      <c r="EJ13" s="35">
        <v>1520102.7789</v>
      </c>
      <c r="EK13" s="35">
        <v>1220999.2788</v>
      </c>
      <c r="EL13" s="34">
        <v>734655.85932000005</v>
      </c>
      <c r="EM13" s="34">
        <v>324594.34412999998</v>
      </c>
      <c r="EN13" s="35">
        <v>1421152.7072000001</v>
      </c>
      <c r="EO13" s="34">
        <v>967381.95343999995</v>
      </c>
      <c r="EP13" s="34">
        <v>491828.12018999999</v>
      </c>
      <c r="EQ13" s="34">
        <v>190157.91282999999</v>
      </c>
      <c r="ER13" s="35">
        <v>2131446.0062000002</v>
      </c>
      <c r="ES13" s="35">
        <v>1190198.7901999999</v>
      </c>
      <c r="ET13" s="34">
        <v>954460.88890999998</v>
      </c>
      <c r="EU13" s="35">
        <v>1297960.2609000001</v>
      </c>
      <c r="EV13" s="35">
        <v>1296807.0086000001</v>
      </c>
      <c r="EW13" s="35">
        <v>1861368.3885999999</v>
      </c>
      <c r="EX13" s="35">
        <v>1566240.3753</v>
      </c>
      <c r="EY13" s="35">
        <v>836242.90469999996</v>
      </c>
      <c r="EZ13" s="34">
        <v>368799.12007</v>
      </c>
      <c r="FA13" s="35">
        <v>1471052.2061000001</v>
      </c>
      <c r="FB13" s="35">
        <v>1134047.4916999999</v>
      </c>
      <c r="FC13" s="34">
        <v>549862.53781000001</v>
      </c>
      <c r="FD13" s="35">
        <v>203334.95860000001</v>
      </c>
      <c r="FE13" s="35">
        <v>2404841.6028999998</v>
      </c>
      <c r="FF13" s="37">
        <v>1409806.9094</v>
      </c>
      <c r="FG13" s="35">
        <v>1048554.5762</v>
      </c>
      <c r="FH13" s="35">
        <v>1591095.6129999999</v>
      </c>
      <c r="FI13" s="35">
        <v>1536649.2815</v>
      </c>
      <c r="FJ13" s="35">
        <v>3433759.3901999998</v>
      </c>
      <c r="FK13" s="35">
        <v>4130626.1041999999</v>
      </c>
      <c r="FL13" s="35">
        <v>3683030.8991999999</v>
      </c>
      <c r="FM13" s="37">
        <v>2848374.0890000002</v>
      </c>
      <c r="FN13" s="35">
        <v>3753558.2132000001</v>
      </c>
      <c r="FO13" s="35">
        <v>2867919.8835</v>
      </c>
      <c r="FP13" s="35">
        <v>2346528.9646000001</v>
      </c>
      <c r="FQ13" s="35">
        <v>1500708.8234999999</v>
      </c>
      <c r="FR13" s="35">
        <v>9928222.4586999994</v>
      </c>
      <c r="FS13" s="35">
        <v>4887687.2553000003</v>
      </c>
      <c r="FT13" s="35">
        <v>2703849.9725000001</v>
      </c>
      <c r="FU13" s="35">
        <v>3957625.6806000001</v>
      </c>
      <c r="FV13" s="35">
        <v>3087121.0002000001</v>
      </c>
      <c r="FW13" s="39">
        <v>66.851127539999993</v>
      </c>
      <c r="FX13" s="39">
        <v>66.011399324999999</v>
      </c>
      <c r="FY13" s="33">
        <v>1135</v>
      </c>
      <c r="FZ13" s="39">
        <v>122.16460782999999</v>
      </c>
      <c r="GA13" s="38">
        <v>121.67035011999999</v>
      </c>
      <c r="GB13" s="33">
        <v>2092</v>
      </c>
      <c r="GC13" s="47">
        <f t="shared" si="3"/>
        <v>0</v>
      </c>
      <c r="GD13" s="49">
        <f t="shared" si="4"/>
        <v>0</v>
      </c>
      <c r="GE13" s="31">
        <f t="shared" si="5"/>
        <v>3</v>
      </c>
    </row>
    <row r="14" spans="1:187" hidden="1" x14ac:dyDescent="0.25">
      <c r="A14" s="32" t="s">
        <v>894</v>
      </c>
      <c r="B14" s="32" t="s">
        <v>894</v>
      </c>
      <c r="C14" s="32" t="s">
        <v>895</v>
      </c>
      <c r="D14" s="45" t="s">
        <v>1521</v>
      </c>
      <c r="E14" s="45">
        <f t="shared" si="2"/>
        <v>48</v>
      </c>
      <c r="F14" s="33">
        <v>2167</v>
      </c>
      <c r="G14" s="33">
        <v>2353</v>
      </c>
      <c r="H14" s="33">
        <v>1894</v>
      </c>
      <c r="I14" s="33">
        <v>1543</v>
      </c>
      <c r="J14" s="33">
        <v>1961</v>
      </c>
      <c r="K14" s="33">
        <v>1560</v>
      </c>
      <c r="L14" s="33">
        <v>1085</v>
      </c>
      <c r="M14" s="33">
        <v>608</v>
      </c>
      <c r="N14" s="33">
        <v>5993</v>
      </c>
      <c r="O14" s="33">
        <v>3233</v>
      </c>
      <c r="P14" s="33">
        <v>2176</v>
      </c>
      <c r="Q14" s="33">
        <v>1222</v>
      </c>
      <c r="R14" s="33">
        <v>547</v>
      </c>
      <c r="S14" s="33">
        <v>13340</v>
      </c>
      <c r="T14" s="33">
        <v>10522</v>
      </c>
      <c r="U14" s="33">
        <v>6066</v>
      </c>
      <c r="V14" s="33">
        <v>2766</v>
      </c>
      <c r="W14" s="33">
        <v>12811</v>
      </c>
      <c r="X14" s="33">
        <v>8945</v>
      </c>
      <c r="Y14" s="33">
        <v>4353</v>
      </c>
      <c r="Z14" s="33">
        <v>1564</v>
      </c>
      <c r="AA14" s="33">
        <v>20883</v>
      </c>
      <c r="AB14" s="33">
        <v>14258</v>
      </c>
      <c r="AC14" s="33">
        <v>12644</v>
      </c>
      <c r="AD14" s="33">
        <v>7630</v>
      </c>
      <c r="AE14" s="33">
        <v>4952</v>
      </c>
      <c r="AF14" s="33">
        <v>3367</v>
      </c>
      <c r="AG14" s="33">
        <v>3074</v>
      </c>
      <c r="AH14" s="33">
        <v>2177</v>
      </c>
      <c r="AI14" s="33">
        <v>1479</v>
      </c>
      <c r="AJ14" s="33">
        <v>3839</v>
      </c>
      <c r="AK14" s="33">
        <v>2736</v>
      </c>
      <c r="AL14" s="33">
        <v>1571</v>
      </c>
      <c r="AM14" s="33">
        <v>726</v>
      </c>
      <c r="AN14" s="33">
        <v>7350</v>
      </c>
      <c r="AO14" s="33">
        <v>4565</v>
      </c>
      <c r="AP14" s="33">
        <v>3741</v>
      </c>
      <c r="AQ14" s="33">
        <v>2223</v>
      </c>
      <c r="AR14" s="33">
        <v>1090</v>
      </c>
      <c r="AS14" s="33">
        <v>1523</v>
      </c>
      <c r="AT14" s="33">
        <v>1765</v>
      </c>
      <c r="AU14" s="33">
        <v>1533</v>
      </c>
      <c r="AV14" s="33">
        <v>1221</v>
      </c>
      <c r="AW14" s="33">
        <v>1564</v>
      </c>
      <c r="AX14" s="33">
        <v>1276</v>
      </c>
      <c r="AY14" s="33">
        <v>959</v>
      </c>
      <c r="AZ14" s="33">
        <v>533</v>
      </c>
      <c r="BA14" s="33">
        <v>4508</v>
      </c>
      <c r="BB14" s="33">
        <v>2534</v>
      </c>
      <c r="BC14" s="33">
        <v>1785</v>
      </c>
      <c r="BD14" s="33">
        <v>1072</v>
      </c>
      <c r="BE14" s="33">
        <v>475</v>
      </c>
      <c r="BF14" s="33">
        <v>1844</v>
      </c>
      <c r="BG14" s="33">
        <v>1309</v>
      </c>
      <c r="BH14" s="33">
        <v>644</v>
      </c>
      <c r="BI14" s="33">
        <v>258</v>
      </c>
      <c r="BJ14" s="33">
        <v>2275</v>
      </c>
      <c r="BK14" s="33">
        <v>1460</v>
      </c>
      <c r="BL14" s="33">
        <v>612</v>
      </c>
      <c r="BM14" s="33">
        <v>193</v>
      </c>
      <c r="BN14" s="33">
        <v>2842</v>
      </c>
      <c r="BO14" s="33">
        <v>2031</v>
      </c>
      <c r="BP14" s="33">
        <v>1956</v>
      </c>
      <c r="BQ14" s="33">
        <v>1151</v>
      </c>
      <c r="BR14" s="33">
        <v>615</v>
      </c>
      <c r="BS14" s="33">
        <v>1858</v>
      </c>
      <c r="BT14" s="33">
        <v>1582</v>
      </c>
      <c r="BU14" s="33">
        <v>1170</v>
      </c>
      <c r="BV14" s="33">
        <v>838</v>
      </c>
      <c r="BW14" s="33">
        <v>1820</v>
      </c>
      <c r="BX14" s="33">
        <v>1267</v>
      </c>
      <c r="BY14" s="33">
        <v>740</v>
      </c>
      <c r="BZ14" s="33">
        <v>363</v>
      </c>
      <c r="CA14" s="33">
        <v>3705</v>
      </c>
      <c r="CB14" s="33">
        <v>2325</v>
      </c>
      <c r="CC14" s="33">
        <v>1848</v>
      </c>
      <c r="CD14" s="33">
        <v>1125</v>
      </c>
      <c r="CE14" s="33">
        <v>635</v>
      </c>
      <c r="CF14" s="33">
        <v>11695</v>
      </c>
      <c r="CG14" s="33">
        <v>12838</v>
      </c>
      <c r="CH14" s="33">
        <v>11797</v>
      </c>
      <c r="CI14" s="33">
        <v>9355</v>
      </c>
      <c r="CJ14" s="33">
        <v>11824</v>
      </c>
      <c r="CK14" s="33">
        <v>9591</v>
      </c>
      <c r="CL14" s="33">
        <v>7459</v>
      </c>
      <c r="CM14" s="33">
        <v>3810</v>
      </c>
      <c r="CN14" s="33">
        <v>31574</v>
      </c>
      <c r="CO14" s="33">
        <v>19206</v>
      </c>
      <c r="CP14" s="33">
        <v>14382</v>
      </c>
      <c r="CQ14" s="33">
        <v>9004</v>
      </c>
      <c r="CR14" s="33">
        <v>4203</v>
      </c>
      <c r="CS14" s="33">
        <v>34</v>
      </c>
      <c r="CT14" s="33">
        <v>34</v>
      </c>
      <c r="CU14" s="33">
        <v>0</v>
      </c>
      <c r="CV14" s="33">
        <v>6</v>
      </c>
      <c r="CW14" s="33">
        <v>154</v>
      </c>
      <c r="CX14" s="33">
        <v>52</v>
      </c>
      <c r="CY14" s="33">
        <v>132</v>
      </c>
      <c r="CZ14" s="33">
        <v>0</v>
      </c>
      <c r="DA14" s="33">
        <v>0</v>
      </c>
      <c r="DB14" s="33">
        <v>177</v>
      </c>
      <c r="DC14" s="33">
        <v>367</v>
      </c>
      <c r="DD14" s="33">
        <v>196</v>
      </c>
      <c r="DE14" s="33">
        <v>255</v>
      </c>
      <c r="DF14" s="33">
        <v>148</v>
      </c>
      <c r="DG14" s="33">
        <v>14</v>
      </c>
      <c r="DH14" s="33" t="s">
        <v>856</v>
      </c>
      <c r="DI14" s="33">
        <v>990</v>
      </c>
      <c r="DJ14" s="33" t="s">
        <v>856</v>
      </c>
      <c r="DK14" s="33">
        <v>462</v>
      </c>
      <c r="DL14" s="33">
        <v>263</v>
      </c>
      <c r="DM14" s="33">
        <v>9</v>
      </c>
      <c r="DN14" s="33">
        <v>722</v>
      </c>
      <c r="DO14" s="33">
        <v>643</v>
      </c>
      <c r="DP14" s="33">
        <v>1820</v>
      </c>
      <c r="DQ14" s="33">
        <v>833</v>
      </c>
      <c r="DR14" s="33">
        <v>1611</v>
      </c>
      <c r="DS14" s="33">
        <v>1178</v>
      </c>
      <c r="DT14" s="33">
        <v>1197</v>
      </c>
      <c r="DU14" s="33">
        <v>6615</v>
      </c>
      <c r="DV14" s="33">
        <v>650</v>
      </c>
      <c r="DW14" s="33">
        <v>242250</v>
      </c>
      <c r="DX14" s="33">
        <v>268339</v>
      </c>
      <c r="DY14" s="33">
        <v>218708</v>
      </c>
      <c r="DZ14" s="33">
        <v>180288</v>
      </c>
      <c r="EA14" s="33">
        <v>221994</v>
      </c>
      <c r="EB14" s="33">
        <v>177003</v>
      </c>
      <c r="EC14" s="33">
        <v>125018</v>
      </c>
      <c r="ED14" s="33">
        <v>72004</v>
      </c>
      <c r="EE14" s="33">
        <v>680055</v>
      </c>
      <c r="EF14" s="33">
        <v>370483</v>
      </c>
      <c r="EG14" s="33">
        <v>251249</v>
      </c>
      <c r="EH14" s="33">
        <v>140575</v>
      </c>
      <c r="EI14" s="33">
        <v>63242</v>
      </c>
      <c r="EJ14" s="35">
        <v>1435779.6222999999</v>
      </c>
      <c r="EK14" s="35">
        <v>1190520.3452999999</v>
      </c>
      <c r="EL14" s="34">
        <v>685730.76968000003</v>
      </c>
      <c r="EM14" s="35">
        <v>312626.03139999998</v>
      </c>
      <c r="EN14" s="35">
        <v>1355291.4878</v>
      </c>
      <c r="EO14" s="34">
        <v>982267.21504000004</v>
      </c>
      <c r="EP14" s="34">
        <v>473895.91609000001</v>
      </c>
      <c r="EQ14" s="34">
        <v>166324.19881999999</v>
      </c>
      <c r="ER14" s="34">
        <v>2304557.9726</v>
      </c>
      <c r="ES14" s="34">
        <v>1561050.4504</v>
      </c>
      <c r="ET14" s="35">
        <v>1356964.7453999999</v>
      </c>
      <c r="EU14" s="35">
        <v>842075.82885000005</v>
      </c>
      <c r="EV14" s="35">
        <v>537786.58912999998</v>
      </c>
      <c r="EW14" s="35">
        <v>1817786.5526000001</v>
      </c>
      <c r="EX14" s="35">
        <v>1273715.9678</v>
      </c>
      <c r="EY14" s="34">
        <v>603668.78575000004</v>
      </c>
      <c r="EZ14" s="34">
        <v>244190.02415000001</v>
      </c>
      <c r="FA14" s="35">
        <v>2100721.8588999999</v>
      </c>
      <c r="FB14" s="35">
        <v>1288602.7757999999</v>
      </c>
      <c r="FC14" s="34">
        <v>555485.58687</v>
      </c>
      <c r="FD14" s="34">
        <v>138908.70230999999</v>
      </c>
      <c r="FE14" s="34">
        <v>2587576.9153</v>
      </c>
      <c r="FF14" s="35">
        <v>1883629.8707000001</v>
      </c>
      <c r="FG14" s="35">
        <v>1820986.5453999999</v>
      </c>
      <c r="FH14" s="35">
        <v>1092380.2938999999</v>
      </c>
      <c r="FI14" s="35">
        <v>638506.62873</v>
      </c>
      <c r="FJ14" s="35">
        <v>3356840.2878999999</v>
      </c>
      <c r="FK14" s="35">
        <v>3984105.4071</v>
      </c>
      <c r="FL14" s="35">
        <v>3693795.0120999999</v>
      </c>
      <c r="FM14" s="35">
        <v>2942426.3039000002</v>
      </c>
      <c r="FN14" s="35">
        <v>3595995.8437999999</v>
      </c>
      <c r="FO14" s="35">
        <v>2975316.7376000001</v>
      </c>
      <c r="FP14" s="35">
        <v>2255010.4473999999</v>
      </c>
      <c r="FQ14" s="35">
        <v>1221551.8021</v>
      </c>
      <c r="FR14" s="35">
        <v>9819121.5636</v>
      </c>
      <c r="FS14" s="35">
        <v>5857712.7428000001</v>
      </c>
      <c r="FT14" s="35">
        <v>4389058.0610999996</v>
      </c>
      <c r="FU14" s="35">
        <v>2671098.5989000001</v>
      </c>
      <c r="FV14" s="35">
        <v>1288050.8755999999</v>
      </c>
      <c r="FW14" s="39">
        <v>59.301890864000001</v>
      </c>
      <c r="FX14" s="39">
        <v>56.355105698999999</v>
      </c>
      <c r="FY14" s="33">
        <v>1069</v>
      </c>
      <c r="FZ14" s="38">
        <v>144.62656534999999</v>
      </c>
      <c r="GA14" s="38">
        <v>140.38694712</v>
      </c>
      <c r="GB14" s="33">
        <v>2663</v>
      </c>
      <c r="GC14" s="47">
        <f t="shared" si="3"/>
        <v>0</v>
      </c>
      <c r="GD14" s="49">
        <f t="shared" si="4"/>
        <v>0</v>
      </c>
      <c r="GE14" s="31">
        <f t="shared" si="5"/>
        <v>2</v>
      </c>
    </row>
    <row r="15" spans="1:187" hidden="1" x14ac:dyDescent="0.25">
      <c r="A15" s="32" t="s">
        <v>938</v>
      </c>
      <c r="B15" s="32" t="s">
        <v>938</v>
      </c>
      <c r="C15" s="32" t="s">
        <v>939</v>
      </c>
      <c r="D15" s="45" t="s">
        <v>1709</v>
      </c>
      <c r="E15" s="45">
        <f t="shared" si="2"/>
        <v>50</v>
      </c>
      <c r="F15" s="33">
        <v>3176</v>
      </c>
      <c r="G15" s="33">
        <v>3551</v>
      </c>
      <c r="H15" s="33">
        <v>3474</v>
      </c>
      <c r="I15" s="33">
        <v>2698</v>
      </c>
      <c r="J15" s="33">
        <v>3100</v>
      </c>
      <c r="K15" s="33">
        <v>2869</v>
      </c>
      <c r="L15" s="33">
        <v>2176</v>
      </c>
      <c r="M15" s="33">
        <v>1379</v>
      </c>
      <c r="N15" s="33">
        <v>2449</v>
      </c>
      <c r="O15" s="33">
        <v>3317</v>
      </c>
      <c r="P15" s="33">
        <v>4644</v>
      </c>
      <c r="Q15" s="33">
        <v>6358</v>
      </c>
      <c r="R15" s="33">
        <v>5655</v>
      </c>
      <c r="S15" s="33">
        <v>22633</v>
      </c>
      <c r="T15" s="33">
        <v>18617</v>
      </c>
      <c r="U15" s="33">
        <v>12077</v>
      </c>
      <c r="V15" s="33">
        <v>5470</v>
      </c>
      <c r="W15" s="33">
        <v>20370</v>
      </c>
      <c r="X15" s="33">
        <v>16795</v>
      </c>
      <c r="Y15" s="33">
        <v>8857</v>
      </c>
      <c r="Z15" s="33">
        <v>3483</v>
      </c>
      <c r="AA15" s="33">
        <v>9469</v>
      </c>
      <c r="AB15" s="33">
        <v>15559</v>
      </c>
      <c r="AC15" s="33">
        <v>21504</v>
      </c>
      <c r="AD15" s="33">
        <v>32205</v>
      </c>
      <c r="AE15" s="33">
        <v>29565</v>
      </c>
      <c r="AF15" s="33">
        <v>4265</v>
      </c>
      <c r="AG15" s="33">
        <v>4099</v>
      </c>
      <c r="AH15" s="33">
        <v>3610</v>
      </c>
      <c r="AI15" s="33">
        <v>2440</v>
      </c>
      <c r="AJ15" s="33">
        <v>4673</v>
      </c>
      <c r="AK15" s="33">
        <v>3750</v>
      </c>
      <c r="AL15" s="33">
        <v>2497</v>
      </c>
      <c r="AM15" s="33">
        <v>1350</v>
      </c>
      <c r="AN15" s="33">
        <v>2587</v>
      </c>
      <c r="AO15" s="33">
        <v>3975</v>
      </c>
      <c r="AP15" s="33">
        <v>5204</v>
      </c>
      <c r="AQ15" s="33">
        <v>7830</v>
      </c>
      <c r="AR15" s="33">
        <v>7088</v>
      </c>
      <c r="AS15" s="33">
        <v>1735</v>
      </c>
      <c r="AT15" s="33">
        <v>2282</v>
      </c>
      <c r="AU15" s="33">
        <v>2528</v>
      </c>
      <c r="AV15" s="33">
        <v>2097</v>
      </c>
      <c r="AW15" s="33">
        <v>1915</v>
      </c>
      <c r="AX15" s="33">
        <v>1909</v>
      </c>
      <c r="AY15" s="33">
        <v>1607</v>
      </c>
      <c r="AZ15" s="33">
        <v>1062</v>
      </c>
      <c r="BA15" s="33">
        <v>1612</v>
      </c>
      <c r="BB15" s="33">
        <v>2280</v>
      </c>
      <c r="BC15" s="33">
        <v>3008</v>
      </c>
      <c r="BD15" s="33">
        <v>4272</v>
      </c>
      <c r="BE15" s="33">
        <v>3963</v>
      </c>
      <c r="BF15" s="33">
        <v>2530</v>
      </c>
      <c r="BG15" s="33">
        <v>1817</v>
      </c>
      <c r="BH15" s="33">
        <v>1082</v>
      </c>
      <c r="BI15" s="33">
        <v>343</v>
      </c>
      <c r="BJ15" s="33">
        <v>2758</v>
      </c>
      <c r="BK15" s="33">
        <v>1841</v>
      </c>
      <c r="BL15" s="33">
        <v>890</v>
      </c>
      <c r="BM15" s="33">
        <v>288</v>
      </c>
      <c r="BN15" s="33">
        <v>975</v>
      </c>
      <c r="BO15" s="33">
        <v>1695</v>
      </c>
      <c r="BP15" s="33">
        <v>2196</v>
      </c>
      <c r="BQ15" s="33">
        <v>3558</v>
      </c>
      <c r="BR15" s="33">
        <v>3125</v>
      </c>
      <c r="BS15" s="33">
        <v>2393</v>
      </c>
      <c r="BT15" s="33">
        <v>2221</v>
      </c>
      <c r="BU15" s="33">
        <v>1977</v>
      </c>
      <c r="BV15" s="33">
        <v>1422</v>
      </c>
      <c r="BW15" s="33">
        <v>2283</v>
      </c>
      <c r="BX15" s="33">
        <v>1895</v>
      </c>
      <c r="BY15" s="33">
        <v>1210</v>
      </c>
      <c r="BZ15" s="33">
        <v>675</v>
      </c>
      <c r="CA15" s="33">
        <v>1340</v>
      </c>
      <c r="CB15" s="33">
        <v>2016</v>
      </c>
      <c r="CC15" s="33">
        <v>2798</v>
      </c>
      <c r="CD15" s="33">
        <v>4111</v>
      </c>
      <c r="CE15" s="33">
        <v>3811</v>
      </c>
      <c r="CF15" s="33">
        <v>16062</v>
      </c>
      <c r="CG15" s="33">
        <v>22044</v>
      </c>
      <c r="CH15" s="33">
        <v>25132</v>
      </c>
      <c r="CI15" s="33">
        <v>22687</v>
      </c>
      <c r="CJ15" s="33">
        <v>17564</v>
      </c>
      <c r="CK15" s="33">
        <v>18073</v>
      </c>
      <c r="CL15" s="33">
        <v>16281</v>
      </c>
      <c r="CM15" s="33">
        <v>11380</v>
      </c>
      <c r="CN15" s="33">
        <v>15167</v>
      </c>
      <c r="CO15" s="33">
        <v>23122</v>
      </c>
      <c r="CP15" s="33">
        <v>30306</v>
      </c>
      <c r="CQ15" s="33">
        <v>43323</v>
      </c>
      <c r="CR15" s="33">
        <v>37305</v>
      </c>
      <c r="CS15" s="33">
        <v>0</v>
      </c>
      <c r="CT15" s="33">
        <v>190</v>
      </c>
      <c r="CU15" s="33">
        <v>844</v>
      </c>
      <c r="CV15" s="33">
        <v>0</v>
      </c>
      <c r="CW15" s="33">
        <v>69</v>
      </c>
      <c r="CX15" s="33">
        <v>52</v>
      </c>
      <c r="CY15" s="33">
        <v>115</v>
      </c>
      <c r="CZ15" s="33">
        <v>528</v>
      </c>
      <c r="DA15" s="33">
        <v>125</v>
      </c>
      <c r="DB15" s="33">
        <v>60</v>
      </c>
      <c r="DC15" s="33">
        <v>500</v>
      </c>
      <c r="DD15" s="33">
        <v>255</v>
      </c>
      <c r="DE15" s="33">
        <v>296</v>
      </c>
      <c r="DF15" s="33">
        <v>350</v>
      </c>
      <c r="DG15" s="33">
        <v>1971</v>
      </c>
      <c r="DH15" s="33">
        <v>433</v>
      </c>
      <c r="DI15" s="33">
        <v>315</v>
      </c>
      <c r="DJ15" s="33">
        <v>61</v>
      </c>
      <c r="DK15" s="33">
        <v>15</v>
      </c>
      <c r="DL15" s="33">
        <v>1056</v>
      </c>
      <c r="DM15" s="33">
        <v>2379</v>
      </c>
      <c r="DN15" s="33">
        <v>1538</v>
      </c>
      <c r="DO15" s="33">
        <v>1941</v>
      </c>
      <c r="DP15" s="33">
        <v>1049</v>
      </c>
      <c r="DQ15" s="33">
        <v>1936</v>
      </c>
      <c r="DR15" s="33">
        <v>1204</v>
      </c>
      <c r="DS15" s="33">
        <v>15</v>
      </c>
      <c r="DT15" s="33">
        <v>2030</v>
      </c>
      <c r="DU15" s="33">
        <v>4826</v>
      </c>
      <c r="DV15" s="33">
        <v>1480</v>
      </c>
      <c r="DW15" s="33">
        <v>349895</v>
      </c>
      <c r="DX15" s="33">
        <v>402911</v>
      </c>
      <c r="DY15" s="33">
        <v>405911</v>
      </c>
      <c r="DZ15" s="33">
        <v>323375</v>
      </c>
      <c r="EA15" s="33">
        <v>346531</v>
      </c>
      <c r="EB15" s="33">
        <v>326963</v>
      </c>
      <c r="EC15" s="33">
        <v>254407</v>
      </c>
      <c r="ED15" s="33">
        <v>161546</v>
      </c>
      <c r="EE15" s="33">
        <v>285045</v>
      </c>
      <c r="EF15" s="33">
        <v>386186</v>
      </c>
      <c r="EG15" s="33">
        <v>533879</v>
      </c>
      <c r="EH15" s="33">
        <v>733648</v>
      </c>
      <c r="EI15" s="33">
        <v>632781</v>
      </c>
      <c r="EJ15" s="35">
        <v>2425262.3062999998</v>
      </c>
      <c r="EK15" s="35">
        <v>2126007.9622</v>
      </c>
      <c r="EL15" s="35">
        <v>1412202.6932000001</v>
      </c>
      <c r="EM15" s="34">
        <v>643587.18478000001</v>
      </c>
      <c r="EN15" s="35">
        <v>2283113.9035</v>
      </c>
      <c r="EO15" s="37">
        <v>1977030.273</v>
      </c>
      <c r="EP15" s="35">
        <v>1046903.8477</v>
      </c>
      <c r="EQ15" s="34">
        <v>418692.63195000001</v>
      </c>
      <c r="ER15" s="35">
        <v>1102078.1995999999</v>
      </c>
      <c r="ES15" s="35">
        <v>1786441.2479000001</v>
      </c>
      <c r="ET15" s="35">
        <v>2483090.9667000002</v>
      </c>
      <c r="EU15" s="35">
        <v>3694047.0098999999</v>
      </c>
      <c r="EV15" s="35">
        <v>3267143.3785999999</v>
      </c>
      <c r="EW15" s="35">
        <v>3401476.6902000001</v>
      </c>
      <c r="EX15" s="35">
        <v>2243699.2488000002</v>
      </c>
      <c r="EY15" s="35">
        <v>1298798.6995999999</v>
      </c>
      <c r="EZ15" s="34">
        <v>388065.22607999999</v>
      </c>
      <c r="FA15" s="35">
        <v>3496501.4994000001</v>
      </c>
      <c r="FB15" s="35">
        <v>2365664.1466000001</v>
      </c>
      <c r="FC15" s="34">
        <v>974130.31527000002</v>
      </c>
      <c r="FD15" s="35">
        <v>265313.58789999998</v>
      </c>
      <c r="FE15" s="35">
        <v>1115853.074</v>
      </c>
      <c r="FF15" s="35">
        <v>2019239.1321</v>
      </c>
      <c r="FG15" s="37">
        <v>2908974.6549999998</v>
      </c>
      <c r="FH15" s="35">
        <v>4321292.7262000004</v>
      </c>
      <c r="FI15" s="37">
        <v>4068289.8265999998</v>
      </c>
      <c r="FJ15" s="37">
        <v>4564202.5410000002</v>
      </c>
      <c r="FK15" s="35">
        <v>6157397.8408000004</v>
      </c>
      <c r="FL15" s="35">
        <v>6803836.8294000002</v>
      </c>
      <c r="FM15" s="35">
        <v>5922983.9307000004</v>
      </c>
      <c r="FN15" s="35">
        <v>5156571.5734000001</v>
      </c>
      <c r="FO15" s="35">
        <v>5303484.9929</v>
      </c>
      <c r="FP15" s="35">
        <v>4427599.4234999996</v>
      </c>
      <c r="FQ15" s="37">
        <v>3019457.807</v>
      </c>
      <c r="FR15" s="40">
        <v>4330311.642</v>
      </c>
      <c r="FS15" s="37">
        <v>6403620.6484000003</v>
      </c>
      <c r="FT15" s="35">
        <v>8270169.7468999997</v>
      </c>
      <c r="FU15" s="35">
        <v>11864195.251</v>
      </c>
      <c r="FV15" s="37">
        <v>10487237.65</v>
      </c>
      <c r="FW15" s="39">
        <v>55.457871762000003</v>
      </c>
      <c r="FX15" s="38">
        <v>59.811122769999997</v>
      </c>
      <c r="FY15" s="33">
        <v>1596</v>
      </c>
      <c r="FZ15" s="38">
        <v>128.46929924</v>
      </c>
      <c r="GA15" s="38">
        <v>134.38764803000001</v>
      </c>
      <c r="GB15" s="33">
        <v>3586</v>
      </c>
      <c r="GC15" s="47">
        <f t="shared" si="3"/>
        <v>0</v>
      </c>
      <c r="GD15" s="49">
        <f t="shared" si="4"/>
        <v>0</v>
      </c>
      <c r="GE15" s="31">
        <f t="shared" si="5"/>
        <v>0</v>
      </c>
    </row>
    <row r="16" spans="1:187" hidden="1" x14ac:dyDescent="0.25">
      <c r="A16" s="32" t="s">
        <v>948</v>
      </c>
      <c r="B16" s="32" t="s">
        <v>948</v>
      </c>
      <c r="C16" s="32" t="s">
        <v>949</v>
      </c>
      <c r="D16" s="45" t="s">
        <v>1715</v>
      </c>
      <c r="E16" s="45">
        <f t="shared" si="2"/>
        <v>36</v>
      </c>
      <c r="F16" s="33">
        <v>1711</v>
      </c>
      <c r="G16" s="33">
        <v>1786</v>
      </c>
      <c r="H16" s="33">
        <v>1765</v>
      </c>
      <c r="I16" s="33">
        <v>1454</v>
      </c>
      <c r="J16" s="33">
        <v>1645</v>
      </c>
      <c r="K16" s="33">
        <v>1570</v>
      </c>
      <c r="L16" s="33">
        <v>1145</v>
      </c>
      <c r="M16" s="33">
        <v>681</v>
      </c>
      <c r="N16" s="33">
        <v>219</v>
      </c>
      <c r="O16" s="33">
        <v>796</v>
      </c>
      <c r="P16" s="33">
        <v>1683</v>
      </c>
      <c r="Q16" s="33">
        <v>2693</v>
      </c>
      <c r="R16" s="33">
        <v>6366</v>
      </c>
      <c r="S16" s="33">
        <v>21072</v>
      </c>
      <c r="T16" s="33">
        <v>18251</v>
      </c>
      <c r="U16" s="33">
        <v>12291</v>
      </c>
      <c r="V16" s="33">
        <v>6108</v>
      </c>
      <c r="W16" s="33">
        <v>20645</v>
      </c>
      <c r="X16" s="33">
        <v>16162</v>
      </c>
      <c r="Y16" s="33">
        <v>8976</v>
      </c>
      <c r="Z16" s="33">
        <v>3682</v>
      </c>
      <c r="AA16" s="33">
        <v>1021</v>
      </c>
      <c r="AB16" s="33">
        <v>5902</v>
      </c>
      <c r="AC16" s="33">
        <v>12819</v>
      </c>
      <c r="AD16" s="33">
        <v>23003</v>
      </c>
      <c r="AE16" s="33">
        <v>64442</v>
      </c>
      <c r="AF16" s="33">
        <v>3736</v>
      </c>
      <c r="AG16" s="33">
        <v>3143</v>
      </c>
      <c r="AH16" s="33">
        <v>2492</v>
      </c>
      <c r="AI16" s="33">
        <v>1594</v>
      </c>
      <c r="AJ16" s="33">
        <v>3931</v>
      </c>
      <c r="AK16" s="33">
        <v>3421</v>
      </c>
      <c r="AL16" s="33">
        <v>2034</v>
      </c>
      <c r="AM16" s="33">
        <v>1028</v>
      </c>
      <c r="AN16" s="33">
        <v>253</v>
      </c>
      <c r="AO16" s="33">
        <v>1167</v>
      </c>
      <c r="AP16" s="33">
        <v>2715</v>
      </c>
      <c r="AQ16" s="33">
        <v>4954</v>
      </c>
      <c r="AR16" s="33">
        <v>12290</v>
      </c>
      <c r="AS16" s="33">
        <v>1147</v>
      </c>
      <c r="AT16" s="33">
        <v>1338</v>
      </c>
      <c r="AU16" s="33">
        <v>1456</v>
      </c>
      <c r="AV16" s="33">
        <v>1238</v>
      </c>
      <c r="AW16" s="33">
        <v>1287</v>
      </c>
      <c r="AX16" s="33">
        <v>1363</v>
      </c>
      <c r="AY16" s="33">
        <v>1036</v>
      </c>
      <c r="AZ16" s="33">
        <v>642</v>
      </c>
      <c r="BA16" s="33">
        <v>159</v>
      </c>
      <c r="BB16" s="33">
        <v>608</v>
      </c>
      <c r="BC16" s="33">
        <v>1434</v>
      </c>
      <c r="BD16" s="33">
        <v>2264</v>
      </c>
      <c r="BE16" s="33">
        <v>5042</v>
      </c>
      <c r="BF16" s="33">
        <v>2589</v>
      </c>
      <c r="BG16" s="33">
        <v>1805</v>
      </c>
      <c r="BH16" s="33">
        <v>1036</v>
      </c>
      <c r="BI16" s="33">
        <v>356</v>
      </c>
      <c r="BJ16" s="33">
        <v>2644</v>
      </c>
      <c r="BK16" s="33">
        <v>2058</v>
      </c>
      <c r="BL16" s="33">
        <v>998</v>
      </c>
      <c r="BM16" s="33">
        <v>386</v>
      </c>
      <c r="BN16" s="33">
        <v>94</v>
      </c>
      <c r="BO16" s="33">
        <v>559</v>
      </c>
      <c r="BP16" s="33">
        <v>1281</v>
      </c>
      <c r="BQ16" s="33">
        <v>2690</v>
      </c>
      <c r="BR16" s="33">
        <v>7248</v>
      </c>
      <c r="BS16" s="33">
        <v>2052</v>
      </c>
      <c r="BT16" s="33">
        <v>1754</v>
      </c>
      <c r="BU16" s="33">
        <v>1390</v>
      </c>
      <c r="BV16" s="33">
        <v>946</v>
      </c>
      <c r="BW16" s="33">
        <v>2025</v>
      </c>
      <c r="BX16" s="33">
        <v>1665</v>
      </c>
      <c r="BY16" s="33">
        <v>1016</v>
      </c>
      <c r="BZ16" s="33">
        <v>493</v>
      </c>
      <c r="CA16" s="33">
        <v>147</v>
      </c>
      <c r="CB16" s="33">
        <v>616</v>
      </c>
      <c r="CC16" s="33">
        <v>1495</v>
      </c>
      <c r="CD16" s="33">
        <v>2610</v>
      </c>
      <c r="CE16" s="33">
        <v>6473</v>
      </c>
      <c r="CF16" s="33">
        <v>13085</v>
      </c>
      <c r="CG16" s="33">
        <v>15283</v>
      </c>
      <c r="CH16" s="33">
        <v>19673</v>
      </c>
      <c r="CI16" s="33">
        <v>18107</v>
      </c>
      <c r="CJ16" s="33">
        <v>12116</v>
      </c>
      <c r="CK16" s="33">
        <v>13704</v>
      </c>
      <c r="CL16" s="33">
        <v>13764</v>
      </c>
      <c r="CM16" s="33">
        <v>7326</v>
      </c>
      <c r="CN16" s="33">
        <v>1752</v>
      </c>
      <c r="CO16" s="33">
        <v>7401</v>
      </c>
      <c r="CP16" s="33">
        <v>16207</v>
      </c>
      <c r="CQ16" s="33">
        <v>29537</v>
      </c>
      <c r="CR16" s="33">
        <v>58161</v>
      </c>
      <c r="CS16" s="33">
        <v>0</v>
      </c>
      <c r="CT16" s="33">
        <v>9</v>
      </c>
      <c r="CU16" s="33">
        <v>68</v>
      </c>
      <c r="CV16" s="33">
        <v>0</v>
      </c>
      <c r="CW16" s="33">
        <v>14</v>
      </c>
      <c r="CX16" s="33">
        <v>154</v>
      </c>
      <c r="CY16" s="33">
        <v>115</v>
      </c>
      <c r="CZ16" s="33">
        <v>493</v>
      </c>
      <c r="DA16" s="33">
        <v>1040</v>
      </c>
      <c r="DB16" s="33">
        <v>78</v>
      </c>
      <c r="DC16" s="33">
        <v>109</v>
      </c>
      <c r="DD16" s="33">
        <v>35</v>
      </c>
      <c r="DE16" s="33">
        <v>327</v>
      </c>
      <c r="DF16" s="33">
        <v>0</v>
      </c>
      <c r="DG16" s="33">
        <v>0</v>
      </c>
      <c r="DH16" s="33">
        <v>375</v>
      </c>
      <c r="DI16" s="33">
        <v>673</v>
      </c>
      <c r="DJ16" s="33">
        <v>682</v>
      </c>
      <c r="DK16" s="33">
        <v>205</v>
      </c>
      <c r="DL16" s="33">
        <v>595</v>
      </c>
      <c r="DM16" s="33">
        <v>816</v>
      </c>
      <c r="DN16" s="33">
        <v>992</v>
      </c>
      <c r="DO16" s="33">
        <v>1392</v>
      </c>
      <c r="DP16" s="33">
        <v>2297</v>
      </c>
      <c r="DQ16" s="33">
        <v>1339</v>
      </c>
      <c r="DR16" s="33">
        <v>1933</v>
      </c>
      <c r="DS16" s="33">
        <v>1232</v>
      </c>
      <c r="DT16" s="33">
        <v>2615</v>
      </c>
      <c r="DU16" s="33">
        <v>698</v>
      </c>
      <c r="DV16" s="33">
        <v>2649</v>
      </c>
      <c r="DW16" s="33">
        <v>184216</v>
      </c>
      <c r="DX16" s="33">
        <v>197407</v>
      </c>
      <c r="DY16" s="33">
        <v>196160</v>
      </c>
      <c r="DZ16" s="33">
        <v>162811</v>
      </c>
      <c r="EA16" s="33">
        <v>176232</v>
      </c>
      <c r="EB16" s="33">
        <v>171905</v>
      </c>
      <c r="EC16" s="33">
        <v>126979</v>
      </c>
      <c r="ED16" s="33">
        <v>77516</v>
      </c>
      <c r="EE16" s="33">
        <v>25285</v>
      </c>
      <c r="EF16" s="33">
        <v>86957</v>
      </c>
      <c r="EG16" s="33">
        <v>186331</v>
      </c>
      <c r="EH16" s="33">
        <v>296751</v>
      </c>
      <c r="EI16" s="33">
        <v>697902</v>
      </c>
      <c r="EJ16" s="35">
        <v>2424272.1787999999</v>
      </c>
      <c r="EK16" s="37">
        <v>2210794.9019999998</v>
      </c>
      <c r="EL16" s="35">
        <v>1541582.1037000001</v>
      </c>
      <c r="EM16" s="34">
        <v>770822.40833000001</v>
      </c>
      <c r="EN16" s="35">
        <v>2433042.1253</v>
      </c>
      <c r="EO16" s="35">
        <v>1990638.6708</v>
      </c>
      <c r="EP16" s="35">
        <v>1100320.5067</v>
      </c>
      <c r="EQ16" s="34">
        <v>449819.65259000001</v>
      </c>
      <c r="ER16" s="35">
        <v>122730.31859</v>
      </c>
      <c r="ES16" s="35">
        <v>713036.50705000001</v>
      </c>
      <c r="ET16" s="37">
        <v>1539570.0179999999</v>
      </c>
      <c r="EU16" s="34">
        <v>2773959.7012999998</v>
      </c>
      <c r="EV16" s="34">
        <v>7771996.0033</v>
      </c>
      <c r="EW16" s="35">
        <v>2727809.1436000001</v>
      </c>
      <c r="EX16" s="35">
        <v>1707920.8123999999</v>
      </c>
      <c r="EY16" s="35">
        <v>1032430.6819</v>
      </c>
      <c r="EZ16" s="34">
        <v>353030.97966000001</v>
      </c>
      <c r="FA16" s="35">
        <v>2577408.6809</v>
      </c>
      <c r="FB16" s="35">
        <v>1767912.1428</v>
      </c>
      <c r="FC16" s="34">
        <v>902750.31328999996</v>
      </c>
      <c r="FD16" s="34">
        <v>326947.52387999999</v>
      </c>
      <c r="FE16" s="35">
        <v>105914.13838</v>
      </c>
      <c r="FF16" s="35">
        <v>611507.74233000004</v>
      </c>
      <c r="FG16" s="35">
        <v>1212395.2816999999</v>
      </c>
      <c r="FH16" s="34">
        <v>2719368.4506999999</v>
      </c>
      <c r="FI16" s="34">
        <v>6747024.6653000005</v>
      </c>
      <c r="FJ16" s="35">
        <v>3180991.3286000001</v>
      </c>
      <c r="FK16" s="35">
        <v>3871374.4665999999</v>
      </c>
      <c r="FL16" s="35">
        <v>4686379.4578</v>
      </c>
      <c r="FM16" s="35">
        <v>3945441.7329000002</v>
      </c>
      <c r="FN16" s="35">
        <v>3409326.8032</v>
      </c>
      <c r="FO16" s="35">
        <v>3588717.4884000001</v>
      </c>
      <c r="FP16" s="35">
        <v>3221175.0355000002</v>
      </c>
      <c r="FQ16" s="35">
        <v>1863499.5911999999</v>
      </c>
      <c r="FR16" s="37">
        <v>483517.20208000002</v>
      </c>
      <c r="FS16" s="35">
        <v>1729988.0830000001</v>
      </c>
      <c r="FT16" s="35">
        <v>4024539.3418999999</v>
      </c>
      <c r="FU16" s="37">
        <v>6982004.0592</v>
      </c>
      <c r="FV16" s="34">
        <v>14546857.218</v>
      </c>
      <c r="FW16" s="39">
        <v>50.040598879999997</v>
      </c>
      <c r="FX16" s="39">
        <v>54.024977782000001</v>
      </c>
      <c r="FY16" s="33">
        <v>1155</v>
      </c>
      <c r="FZ16" s="39">
        <v>105.94673603</v>
      </c>
      <c r="GA16" s="39">
        <v>113.89681462999999</v>
      </c>
      <c r="GB16" s="33">
        <v>2435</v>
      </c>
      <c r="GC16" s="47">
        <f t="shared" si="3"/>
        <v>0</v>
      </c>
      <c r="GD16" s="49">
        <f t="shared" si="4"/>
        <v>0</v>
      </c>
      <c r="GE16" s="31">
        <f t="shared" si="5"/>
        <v>0</v>
      </c>
    </row>
    <row r="17" spans="1:187" hidden="1" x14ac:dyDescent="0.25">
      <c r="A17" s="32" t="s">
        <v>1028</v>
      </c>
      <c r="B17" s="32" t="s">
        <v>1028</v>
      </c>
      <c r="C17" s="32" t="s">
        <v>1029</v>
      </c>
      <c r="D17" s="45" t="s">
        <v>1587</v>
      </c>
      <c r="E17" s="45">
        <f t="shared" si="2"/>
        <v>37</v>
      </c>
      <c r="F17" s="33">
        <v>1508</v>
      </c>
      <c r="G17" s="33">
        <v>1706</v>
      </c>
      <c r="H17" s="33">
        <v>1445</v>
      </c>
      <c r="I17" s="33">
        <v>1297</v>
      </c>
      <c r="J17" s="33">
        <v>1323</v>
      </c>
      <c r="K17" s="33">
        <v>1370</v>
      </c>
      <c r="L17" s="33">
        <v>957</v>
      </c>
      <c r="M17" s="33">
        <v>607</v>
      </c>
      <c r="N17" s="33">
        <v>873</v>
      </c>
      <c r="O17" s="33">
        <v>1895</v>
      </c>
      <c r="P17" s="33">
        <v>2544</v>
      </c>
      <c r="Q17" s="33">
        <v>2788</v>
      </c>
      <c r="R17" s="33">
        <v>2113</v>
      </c>
      <c r="S17" s="33">
        <v>17837</v>
      </c>
      <c r="T17" s="33">
        <v>14101</v>
      </c>
      <c r="U17" s="33">
        <v>8058</v>
      </c>
      <c r="V17" s="33">
        <v>3523</v>
      </c>
      <c r="W17" s="33">
        <v>15862</v>
      </c>
      <c r="X17" s="33">
        <v>11670</v>
      </c>
      <c r="Y17" s="33">
        <v>5902</v>
      </c>
      <c r="Z17" s="33">
        <v>2315</v>
      </c>
      <c r="AA17" s="33">
        <v>5739</v>
      </c>
      <c r="AB17" s="33">
        <v>12257</v>
      </c>
      <c r="AC17" s="33">
        <v>16956</v>
      </c>
      <c r="AD17" s="33">
        <v>22641</v>
      </c>
      <c r="AE17" s="33">
        <v>21675</v>
      </c>
      <c r="AF17" s="33">
        <v>2869</v>
      </c>
      <c r="AG17" s="33">
        <v>2677</v>
      </c>
      <c r="AH17" s="33">
        <v>2007</v>
      </c>
      <c r="AI17" s="33">
        <v>1528</v>
      </c>
      <c r="AJ17" s="33">
        <v>2804</v>
      </c>
      <c r="AK17" s="33">
        <v>2247</v>
      </c>
      <c r="AL17" s="33">
        <v>1393</v>
      </c>
      <c r="AM17" s="33">
        <v>740</v>
      </c>
      <c r="AN17" s="33">
        <v>1282</v>
      </c>
      <c r="AO17" s="33">
        <v>2786</v>
      </c>
      <c r="AP17" s="33">
        <v>3766</v>
      </c>
      <c r="AQ17" s="33">
        <v>4618</v>
      </c>
      <c r="AR17" s="33">
        <v>3813</v>
      </c>
      <c r="AS17" s="33">
        <v>1176</v>
      </c>
      <c r="AT17" s="33">
        <v>1482</v>
      </c>
      <c r="AU17" s="33">
        <v>1398</v>
      </c>
      <c r="AV17" s="33">
        <v>1327</v>
      </c>
      <c r="AW17" s="33">
        <v>1165</v>
      </c>
      <c r="AX17" s="33">
        <v>1216</v>
      </c>
      <c r="AY17" s="33">
        <v>910</v>
      </c>
      <c r="AZ17" s="33">
        <v>598</v>
      </c>
      <c r="BA17" s="33">
        <v>784</v>
      </c>
      <c r="BB17" s="33">
        <v>1719</v>
      </c>
      <c r="BC17" s="33">
        <v>2363</v>
      </c>
      <c r="BD17" s="33">
        <v>2488</v>
      </c>
      <c r="BE17" s="33">
        <v>1918</v>
      </c>
      <c r="BF17" s="33">
        <v>1693</v>
      </c>
      <c r="BG17" s="33">
        <v>1195</v>
      </c>
      <c r="BH17" s="33">
        <v>609</v>
      </c>
      <c r="BI17" s="33">
        <v>201</v>
      </c>
      <c r="BJ17" s="33">
        <v>1639</v>
      </c>
      <c r="BK17" s="33">
        <v>1031</v>
      </c>
      <c r="BL17" s="33">
        <v>483</v>
      </c>
      <c r="BM17" s="33">
        <v>142</v>
      </c>
      <c r="BN17" s="33">
        <v>498</v>
      </c>
      <c r="BO17" s="33">
        <v>1067</v>
      </c>
      <c r="BP17" s="33">
        <v>1403</v>
      </c>
      <c r="BQ17" s="33">
        <v>2130</v>
      </c>
      <c r="BR17" s="33">
        <v>1895</v>
      </c>
      <c r="BS17" s="33">
        <v>1508</v>
      </c>
      <c r="BT17" s="33">
        <v>1283</v>
      </c>
      <c r="BU17" s="33">
        <v>940</v>
      </c>
      <c r="BV17" s="33">
        <v>721</v>
      </c>
      <c r="BW17" s="33">
        <v>1323</v>
      </c>
      <c r="BX17" s="33">
        <v>1083</v>
      </c>
      <c r="BY17" s="33">
        <v>658</v>
      </c>
      <c r="BZ17" s="33">
        <v>336</v>
      </c>
      <c r="CA17" s="33">
        <v>580</v>
      </c>
      <c r="CB17" s="33">
        <v>1367</v>
      </c>
      <c r="CC17" s="33">
        <v>1834</v>
      </c>
      <c r="CD17" s="33">
        <v>2195</v>
      </c>
      <c r="CE17" s="33">
        <v>1876</v>
      </c>
      <c r="CF17" s="33">
        <v>9881</v>
      </c>
      <c r="CG17" s="33">
        <v>15082</v>
      </c>
      <c r="CH17" s="33">
        <v>15519</v>
      </c>
      <c r="CI17" s="33">
        <v>14975</v>
      </c>
      <c r="CJ17" s="33">
        <v>8524</v>
      </c>
      <c r="CK17" s="33">
        <v>10902</v>
      </c>
      <c r="CL17" s="33">
        <v>8962</v>
      </c>
      <c r="CM17" s="33">
        <v>6644</v>
      </c>
      <c r="CN17" s="33">
        <v>8704</v>
      </c>
      <c r="CO17" s="33">
        <v>17714</v>
      </c>
      <c r="CP17" s="33">
        <v>21833</v>
      </c>
      <c r="CQ17" s="33">
        <v>23919</v>
      </c>
      <c r="CR17" s="33">
        <v>18319</v>
      </c>
      <c r="CS17" s="33">
        <v>0</v>
      </c>
      <c r="CT17" s="33">
        <v>23</v>
      </c>
      <c r="CU17" s="33">
        <v>7</v>
      </c>
      <c r="CV17" s="33">
        <v>0</v>
      </c>
      <c r="CW17" s="33" t="s">
        <v>856</v>
      </c>
      <c r="CX17" s="33">
        <v>0</v>
      </c>
      <c r="CY17" s="33">
        <v>102</v>
      </c>
      <c r="CZ17" s="33">
        <v>0</v>
      </c>
      <c r="DA17" s="33">
        <v>287</v>
      </c>
      <c r="DB17" s="33">
        <v>184</v>
      </c>
      <c r="DC17" s="33">
        <v>0</v>
      </c>
      <c r="DD17" s="33">
        <v>331</v>
      </c>
      <c r="DE17" s="33">
        <v>0</v>
      </c>
      <c r="DF17" s="33" t="s">
        <v>856</v>
      </c>
      <c r="DG17" s="33">
        <v>0</v>
      </c>
      <c r="DH17" s="33">
        <v>13</v>
      </c>
      <c r="DI17" s="33">
        <v>81</v>
      </c>
      <c r="DJ17" s="33">
        <v>0</v>
      </c>
      <c r="DK17" s="33">
        <v>788</v>
      </c>
      <c r="DL17" s="33">
        <v>64</v>
      </c>
      <c r="DM17" s="33">
        <v>861</v>
      </c>
      <c r="DN17" s="33">
        <v>952</v>
      </c>
      <c r="DO17" s="33">
        <v>418</v>
      </c>
      <c r="DP17" s="33">
        <v>544</v>
      </c>
      <c r="DQ17" s="33">
        <v>1113</v>
      </c>
      <c r="DR17" s="33">
        <v>792</v>
      </c>
      <c r="DS17" s="33">
        <v>1582</v>
      </c>
      <c r="DT17" s="33">
        <v>1666</v>
      </c>
      <c r="DU17" s="33">
        <v>1459</v>
      </c>
      <c r="DV17" s="33">
        <v>4844</v>
      </c>
      <c r="DW17" s="33">
        <v>181552</v>
      </c>
      <c r="DX17" s="33">
        <v>208478</v>
      </c>
      <c r="DY17" s="33">
        <v>178095</v>
      </c>
      <c r="DZ17" s="33">
        <v>160576</v>
      </c>
      <c r="EA17" s="33">
        <v>160701</v>
      </c>
      <c r="EB17" s="33">
        <v>167453</v>
      </c>
      <c r="EC17" s="33">
        <v>119201</v>
      </c>
      <c r="ED17" s="33">
        <v>75668</v>
      </c>
      <c r="EE17" s="33">
        <v>105460</v>
      </c>
      <c r="EF17" s="33">
        <v>233732</v>
      </c>
      <c r="EG17" s="33">
        <v>315815</v>
      </c>
      <c r="EH17" s="33">
        <v>342923</v>
      </c>
      <c r="EI17" s="33">
        <v>253794</v>
      </c>
      <c r="EJ17" s="35">
        <v>1876682.2141</v>
      </c>
      <c r="EK17" s="35">
        <v>1551634.9526</v>
      </c>
      <c r="EL17" s="34">
        <v>894780.33311000001</v>
      </c>
      <c r="EM17" s="34">
        <v>375537.43381999998</v>
      </c>
      <c r="EN17" s="37">
        <v>1708383.9979999999</v>
      </c>
      <c r="EO17" s="35">
        <v>1309996.7752</v>
      </c>
      <c r="EP17" s="34">
        <v>668443.43737000006</v>
      </c>
      <c r="EQ17" s="34">
        <v>268282.83812999999</v>
      </c>
      <c r="ER17" s="35">
        <v>620230.64112000004</v>
      </c>
      <c r="ES17" s="35">
        <v>1353284.5808999999</v>
      </c>
      <c r="ET17" s="35">
        <v>1867295.0963999999</v>
      </c>
      <c r="EU17" s="35">
        <v>2461554.4005</v>
      </c>
      <c r="EV17" s="34">
        <v>2351377.2634000001</v>
      </c>
      <c r="EW17" s="35">
        <v>1842647.2183999999</v>
      </c>
      <c r="EX17" s="35">
        <v>1144748.4295999999</v>
      </c>
      <c r="EY17" s="34">
        <v>525803.94004999998</v>
      </c>
      <c r="EZ17" s="34">
        <v>142032.58515</v>
      </c>
      <c r="FA17" s="35">
        <v>1593394.9561999999</v>
      </c>
      <c r="FB17" s="34">
        <v>947437.45363999996</v>
      </c>
      <c r="FC17" s="34">
        <v>384159.68193000002</v>
      </c>
      <c r="FD17" s="34">
        <v>121078.66817999999</v>
      </c>
      <c r="FE17" s="35">
        <v>411571.28992000001</v>
      </c>
      <c r="FF17" s="37">
        <v>994379.36387</v>
      </c>
      <c r="FG17" s="35">
        <v>1381823.1684999999</v>
      </c>
      <c r="FH17" s="34">
        <v>2029416.1259999999</v>
      </c>
      <c r="FI17" s="34">
        <v>1884112.9849</v>
      </c>
      <c r="FJ17" s="35">
        <v>2717084.0337999999</v>
      </c>
      <c r="FK17" s="35">
        <v>3884210.6516</v>
      </c>
      <c r="FL17" s="35">
        <v>3802736.4117000001</v>
      </c>
      <c r="FM17" s="35">
        <v>3632790.1557</v>
      </c>
      <c r="FN17" s="37">
        <v>2637839.736</v>
      </c>
      <c r="FO17" s="35">
        <v>3068340.2004999998</v>
      </c>
      <c r="FP17" s="35">
        <v>2368042.8165000002</v>
      </c>
      <c r="FQ17" s="37">
        <v>1666053.993</v>
      </c>
      <c r="FR17" s="35">
        <v>2176869.5247</v>
      </c>
      <c r="FS17" s="35">
        <v>4455832.5427000001</v>
      </c>
      <c r="FT17" s="35">
        <v>5927732.2153000003</v>
      </c>
      <c r="FU17" s="35">
        <v>6323420.3104999997</v>
      </c>
      <c r="FV17" s="35">
        <v>4893243.4055000003</v>
      </c>
      <c r="FW17" s="39">
        <v>56.929874075000001</v>
      </c>
      <c r="FX17" s="39">
        <v>59.575776206999997</v>
      </c>
      <c r="FY17" s="33">
        <v>969</v>
      </c>
      <c r="FZ17" s="38">
        <v>135.51743608000001</v>
      </c>
      <c r="GA17" s="38">
        <v>139.31755303</v>
      </c>
      <c r="GB17" s="33">
        <v>2266</v>
      </c>
      <c r="GC17" s="47">
        <f t="shared" si="3"/>
        <v>0</v>
      </c>
      <c r="GD17" s="49">
        <f t="shared" si="4"/>
        <v>0</v>
      </c>
      <c r="GE17" s="31">
        <f t="shared" si="5"/>
        <v>2</v>
      </c>
    </row>
    <row r="18" spans="1:187" hidden="1" x14ac:dyDescent="0.25">
      <c r="A18" s="32" t="s">
        <v>930</v>
      </c>
      <c r="B18" s="32" t="s">
        <v>930</v>
      </c>
      <c r="C18" s="32" t="s">
        <v>931</v>
      </c>
      <c r="D18" s="45" t="s">
        <v>1695</v>
      </c>
      <c r="E18" s="45">
        <f t="shared" si="2"/>
        <v>48</v>
      </c>
      <c r="F18" s="33">
        <v>2820</v>
      </c>
      <c r="G18" s="33">
        <v>3134</v>
      </c>
      <c r="H18" s="33">
        <v>2925</v>
      </c>
      <c r="I18" s="33">
        <v>2391</v>
      </c>
      <c r="J18" s="33">
        <v>2475</v>
      </c>
      <c r="K18" s="33">
        <v>2217</v>
      </c>
      <c r="L18" s="33">
        <v>1790</v>
      </c>
      <c r="M18" s="33">
        <v>981</v>
      </c>
      <c r="N18" s="33">
        <v>4241</v>
      </c>
      <c r="O18" s="33">
        <v>4248</v>
      </c>
      <c r="P18" s="33">
        <v>4212</v>
      </c>
      <c r="Q18" s="33">
        <v>3733</v>
      </c>
      <c r="R18" s="33">
        <v>2299</v>
      </c>
      <c r="S18" s="33">
        <v>16768</v>
      </c>
      <c r="T18" s="33">
        <v>13711</v>
      </c>
      <c r="U18" s="33">
        <v>8781</v>
      </c>
      <c r="V18" s="33">
        <v>3946</v>
      </c>
      <c r="W18" s="33">
        <v>16557</v>
      </c>
      <c r="X18" s="33">
        <v>11618</v>
      </c>
      <c r="Y18" s="33">
        <v>6651</v>
      </c>
      <c r="Z18" s="33">
        <v>2366</v>
      </c>
      <c r="AA18" s="33">
        <v>14057</v>
      </c>
      <c r="AB18" s="33">
        <v>17168</v>
      </c>
      <c r="AC18" s="33">
        <v>17982</v>
      </c>
      <c r="AD18" s="33">
        <v>19130</v>
      </c>
      <c r="AE18" s="33">
        <v>12061</v>
      </c>
      <c r="AF18" s="33">
        <v>4812</v>
      </c>
      <c r="AG18" s="33">
        <v>4104</v>
      </c>
      <c r="AH18" s="33">
        <v>3177</v>
      </c>
      <c r="AI18" s="33">
        <v>2254</v>
      </c>
      <c r="AJ18" s="33">
        <v>4304</v>
      </c>
      <c r="AK18" s="33">
        <v>3517</v>
      </c>
      <c r="AL18" s="33">
        <v>2331</v>
      </c>
      <c r="AM18" s="33">
        <v>1130</v>
      </c>
      <c r="AN18" s="33">
        <v>4984</v>
      </c>
      <c r="AO18" s="33">
        <v>5927</v>
      </c>
      <c r="AP18" s="33">
        <v>5686</v>
      </c>
      <c r="AQ18" s="33">
        <v>5589</v>
      </c>
      <c r="AR18" s="33">
        <v>3443</v>
      </c>
      <c r="AS18" s="33">
        <v>1874</v>
      </c>
      <c r="AT18" s="33">
        <v>2129</v>
      </c>
      <c r="AU18" s="33">
        <v>2035</v>
      </c>
      <c r="AV18" s="33">
        <v>1721</v>
      </c>
      <c r="AW18" s="33">
        <v>1761</v>
      </c>
      <c r="AX18" s="33">
        <v>1695</v>
      </c>
      <c r="AY18" s="33">
        <v>1405</v>
      </c>
      <c r="AZ18" s="33">
        <v>789</v>
      </c>
      <c r="BA18" s="33">
        <v>3052</v>
      </c>
      <c r="BB18" s="33">
        <v>3165</v>
      </c>
      <c r="BC18" s="33">
        <v>2914</v>
      </c>
      <c r="BD18" s="33">
        <v>2666</v>
      </c>
      <c r="BE18" s="33">
        <v>1612</v>
      </c>
      <c r="BF18" s="33">
        <v>2938</v>
      </c>
      <c r="BG18" s="33">
        <v>1975</v>
      </c>
      <c r="BH18" s="33">
        <v>1142</v>
      </c>
      <c r="BI18" s="33">
        <v>533</v>
      </c>
      <c r="BJ18" s="33">
        <v>2543</v>
      </c>
      <c r="BK18" s="33">
        <v>1822</v>
      </c>
      <c r="BL18" s="33">
        <v>926</v>
      </c>
      <c r="BM18" s="33">
        <v>341</v>
      </c>
      <c r="BN18" s="33">
        <v>1932</v>
      </c>
      <c r="BO18" s="33">
        <v>2762</v>
      </c>
      <c r="BP18" s="33">
        <v>2772</v>
      </c>
      <c r="BQ18" s="33">
        <v>2923</v>
      </c>
      <c r="BR18" s="33">
        <v>1831</v>
      </c>
      <c r="BS18" s="33">
        <v>2291</v>
      </c>
      <c r="BT18" s="33">
        <v>2053</v>
      </c>
      <c r="BU18" s="33">
        <v>1605</v>
      </c>
      <c r="BV18" s="33">
        <v>1137</v>
      </c>
      <c r="BW18" s="33">
        <v>1973</v>
      </c>
      <c r="BX18" s="33">
        <v>1518</v>
      </c>
      <c r="BY18" s="33">
        <v>1000</v>
      </c>
      <c r="BZ18" s="33">
        <v>510</v>
      </c>
      <c r="CA18" s="33">
        <v>2399</v>
      </c>
      <c r="CB18" s="33">
        <v>2764</v>
      </c>
      <c r="CC18" s="33">
        <v>2690</v>
      </c>
      <c r="CD18" s="33">
        <v>2618</v>
      </c>
      <c r="CE18" s="33">
        <v>1616</v>
      </c>
      <c r="CF18" s="33">
        <v>15538</v>
      </c>
      <c r="CG18" s="33">
        <v>20702</v>
      </c>
      <c r="CH18" s="33">
        <v>20799</v>
      </c>
      <c r="CI18" s="33">
        <v>17797</v>
      </c>
      <c r="CJ18" s="33">
        <v>14275</v>
      </c>
      <c r="CK18" s="33">
        <v>14427</v>
      </c>
      <c r="CL18" s="33">
        <v>13458</v>
      </c>
      <c r="CM18" s="33">
        <v>7669</v>
      </c>
      <c r="CN18" s="33">
        <v>30232</v>
      </c>
      <c r="CO18" s="33">
        <v>31728</v>
      </c>
      <c r="CP18" s="33">
        <v>26048</v>
      </c>
      <c r="CQ18" s="33">
        <v>24362</v>
      </c>
      <c r="CR18" s="33">
        <v>12295</v>
      </c>
      <c r="CS18" s="33">
        <v>0</v>
      </c>
      <c r="CT18" s="33">
        <v>9</v>
      </c>
      <c r="CU18" s="33" t="s">
        <v>856</v>
      </c>
      <c r="CV18" s="33">
        <v>0</v>
      </c>
      <c r="CW18" s="33">
        <v>163</v>
      </c>
      <c r="CX18" s="33">
        <v>0</v>
      </c>
      <c r="CY18" s="33">
        <v>123</v>
      </c>
      <c r="CZ18" s="33">
        <v>204</v>
      </c>
      <c r="DA18" s="33">
        <v>450</v>
      </c>
      <c r="DB18" s="33">
        <v>181</v>
      </c>
      <c r="DC18" s="33">
        <v>181</v>
      </c>
      <c r="DD18" s="33">
        <v>193</v>
      </c>
      <c r="DE18" s="33">
        <v>432</v>
      </c>
      <c r="DF18" s="33">
        <v>36</v>
      </c>
      <c r="DG18" s="33">
        <v>0</v>
      </c>
      <c r="DH18" s="33">
        <v>0</v>
      </c>
      <c r="DI18" s="33">
        <v>420</v>
      </c>
      <c r="DJ18" s="33">
        <v>0</v>
      </c>
      <c r="DK18" s="33">
        <v>774</v>
      </c>
      <c r="DL18" s="33">
        <v>476</v>
      </c>
      <c r="DM18" s="33">
        <v>1404</v>
      </c>
      <c r="DN18" s="33">
        <v>1095</v>
      </c>
      <c r="DO18" s="33">
        <v>1396</v>
      </c>
      <c r="DP18" s="33">
        <v>1259</v>
      </c>
      <c r="DQ18" s="33">
        <v>1245</v>
      </c>
      <c r="DR18" s="33">
        <v>933</v>
      </c>
      <c r="DS18" s="33">
        <v>2410</v>
      </c>
      <c r="DT18" s="33">
        <v>4429</v>
      </c>
      <c r="DU18" s="33">
        <v>1810</v>
      </c>
      <c r="DV18" s="33">
        <v>5841</v>
      </c>
      <c r="DW18" s="33">
        <v>310087</v>
      </c>
      <c r="DX18" s="33">
        <v>348475</v>
      </c>
      <c r="DY18" s="33">
        <v>327093</v>
      </c>
      <c r="DZ18" s="33">
        <v>269467</v>
      </c>
      <c r="EA18" s="33">
        <v>271069</v>
      </c>
      <c r="EB18" s="33">
        <v>248227</v>
      </c>
      <c r="EC18" s="33">
        <v>202520</v>
      </c>
      <c r="ED18" s="33">
        <v>110856</v>
      </c>
      <c r="EE18" s="33">
        <v>471042</v>
      </c>
      <c r="EF18" s="33">
        <v>475132</v>
      </c>
      <c r="EG18" s="33">
        <v>469099</v>
      </c>
      <c r="EH18" s="33">
        <v>416619</v>
      </c>
      <c r="EI18" s="33">
        <v>255902</v>
      </c>
      <c r="EJ18" s="35">
        <v>1764601.4946999999</v>
      </c>
      <c r="EK18" s="35">
        <v>1487606.3764</v>
      </c>
      <c r="EL18" s="34">
        <v>942591.45007999998</v>
      </c>
      <c r="EM18" s="34">
        <v>432354.26517999999</v>
      </c>
      <c r="EN18" s="35">
        <v>1671728.6283</v>
      </c>
      <c r="EO18" s="35">
        <v>1218094.5914</v>
      </c>
      <c r="EP18" s="34">
        <v>692114.41610999999</v>
      </c>
      <c r="EQ18" s="34">
        <v>264223.29874</v>
      </c>
      <c r="ER18" s="35">
        <v>1500178.5649999999</v>
      </c>
      <c r="ES18" s="35">
        <v>1806178.3639</v>
      </c>
      <c r="ET18" s="35">
        <v>1861019.4735999999</v>
      </c>
      <c r="EU18" s="35">
        <v>2013836.6793</v>
      </c>
      <c r="EV18" s="37">
        <v>1292101.4391000001</v>
      </c>
      <c r="EW18" s="35">
        <v>2945585.5183999999</v>
      </c>
      <c r="EX18" s="35">
        <v>2110584.7078</v>
      </c>
      <c r="EY18" s="35">
        <v>1166468.9694000001</v>
      </c>
      <c r="EZ18" s="34">
        <v>513320.03366000002</v>
      </c>
      <c r="FA18" s="35">
        <v>2678415.0811999999</v>
      </c>
      <c r="FB18" s="35">
        <v>1828732.4733</v>
      </c>
      <c r="FC18" s="34">
        <v>838595.49401000002</v>
      </c>
      <c r="FD18" s="34">
        <v>317035.12666000001</v>
      </c>
      <c r="FE18" s="35">
        <v>2021309.0220000001</v>
      </c>
      <c r="FF18" s="35">
        <v>2814866.9917000001</v>
      </c>
      <c r="FG18" s="35">
        <v>2708407.0602000002</v>
      </c>
      <c r="FH18" s="35">
        <v>3061548.1472999998</v>
      </c>
      <c r="FI18" s="37">
        <v>1792606.1832999999</v>
      </c>
      <c r="FJ18" s="35">
        <v>4422779.8208999997</v>
      </c>
      <c r="FK18" s="35">
        <v>5504749.2405000003</v>
      </c>
      <c r="FL18" s="37">
        <v>5346826.6129999999</v>
      </c>
      <c r="FM18" s="35">
        <v>4688712.5991000002</v>
      </c>
      <c r="FN18" s="35">
        <v>4238374.4918</v>
      </c>
      <c r="FO18" s="35">
        <v>4086020.9824000001</v>
      </c>
      <c r="FP18" s="35">
        <v>3655550.3413</v>
      </c>
      <c r="FQ18" s="35">
        <v>2075747.8724</v>
      </c>
      <c r="FR18" s="35">
        <v>7987311.4331999999</v>
      </c>
      <c r="FS18" s="35">
        <v>8262031.7040999997</v>
      </c>
      <c r="FT18" s="35">
        <v>7227144.7619000003</v>
      </c>
      <c r="FU18" s="35">
        <v>6693171.2857999997</v>
      </c>
      <c r="FV18" s="35">
        <v>3849102.7763999999</v>
      </c>
      <c r="FW18" s="39">
        <v>57.801559930000003</v>
      </c>
      <c r="FX18" s="39">
        <v>58.488431073999998</v>
      </c>
      <c r="FY18" s="33">
        <v>1499</v>
      </c>
      <c r="FZ18" s="38">
        <v>127.1622036</v>
      </c>
      <c r="GA18" s="41">
        <v>127.47278473999999</v>
      </c>
      <c r="GB18" s="33">
        <v>3267</v>
      </c>
      <c r="GC18" s="47">
        <f t="shared" si="3"/>
        <v>0</v>
      </c>
      <c r="GD18" s="49">
        <f t="shared" si="4"/>
        <v>0</v>
      </c>
      <c r="GE18" s="31">
        <f t="shared" si="5"/>
        <v>1</v>
      </c>
    </row>
    <row r="19" spans="1:187" hidden="1" x14ac:dyDescent="0.25">
      <c r="A19" s="32" t="s">
        <v>1002</v>
      </c>
      <c r="B19" s="32" t="s">
        <v>1002</v>
      </c>
      <c r="C19" s="32" t="s">
        <v>1003</v>
      </c>
      <c r="D19" s="45" t="s">
        <v>1571</v>
      </c>
      <c r="E19" s="45">
        <f t="shared" si="2"/>
        <v>51</v>
      </c>
      <c r="F19" s="33">
        <v>2249</v>
      </c>
      <c r="G19" s="33">
        <v>2315</v>
      </c>
      <c r="H19" s="33">
        <v>2352</v>
      </c>
      <c r="I19" s="33">
        <v>2229</v>
      </c>
      <c r="J19" s="33">
        <v>2115</v>
      </c>
      <c r="K19" s="33">
        <v>2152</v>
      </c>
      <c r="L19" s="33">
        <v>1706</v>
      </c>
      <c r="M19" s="33">
        <v>1005</v>
      </c>
      <c r="N19" s="33">
        <v>154</v>
      </c>
      <c r="O19" s="33">
        <v>1428</v>
      </c>
      <c r="P19" s="33">
        <v>3392</v>
      </c>
      <c r="Q19" s="33">
        <v>5201</v>
      </c>
      <c r="R19" s="33">
        <v>5948</v>
      </c>
      <c r="S19" s="33">
        <v>31219</v>
      </c>
      <c r="T19" s="33">
        <v>21673</v>
      </c>
      <c r="U19" s="33">
        <v>12667</v>
      </c>
      <c r="V19" s="33">
        <v>5330</v>
      </c>
      <c r="W19" s="33">
        <v>32894</v>
      </c>
      <c r="X19" s="33">
        <v>21219</v>
      </c>
      <c r="Y19" s="33">
        <v>11595</v>
      </c>
      <c r="Z19" s="33">
        <v>3512</v>
      </c>
      <c r="AA19" s="33">
        <v>2674</v>
      </c>
      <c r="AB19" s="33">
        <v>12229</v>
      </c>
      <c r="AC19" s="33">
        <v>28082</v>
      </c>
      <c r="AD19" s="33">
        <v>43663</v>
      </c>
      <c r="AE19" s="33">
        <v>53461</v>
      </c>
      <c r="AF19" s="33">
        <v>4715</v>
      </c>
      <c r="AG19" s="33">
        <v>3621</v>
      </c>
      <c r="AH19" s="33">
        <v>2883</v>
      </c>
      <c r="AI19" s="33">
        <v>2248</v>
      </c>
      <c r="AJ19" s="33">
        <v>4940</v>
      </c>
      <c r="AK19" s="33">
        <v>3595</v>
      </c>
      <c r="AL19" s="33">
        <v>2420</v>
      </c>
      <c r="AM19" s="33">
        <v>1139</v>
      </c>
      <c r="AN19" s="33">
        <v>343</v>
      </c>
      <c r="AO19" s="33">
        <v>2315</v>
      </c>
      <c r="AP19" s="33">
        <v>5293</v>
      </c>
      <c r="AQ19" s="33">
        <v>8023</v>
      </c>
      <c r="AR19" s="33">
        <v>9587</v>
      </c>
      <c r="AS19" s="33">
        <v>1626</v>
      </c>
      <c r="AT19" s="33">
        <v>1882</v>
      </c>
      <c r="AU19" s="33">
        <v>1943</v>
      </c>
      <c r="AV19" s="33">
        <v>1943</v>
      </c>
      <c r="AW19" s="33">
        <v>1748</v>
      </c>
      <c r="AX19" s="33">
        <v>1805</v>
      </c>
      <c r="AY19" s="33">
        <v>1459</v>
      </c>
      <c r="AZ19" s="33">
        <v>877</v>
      </c>
      <c r="BA19" s="33">
        <v>133</v>
      </c>
      <c r="BB19" s="33">
        <v>1283</v>
      </c>
      <c r="BC19" s="33">
        <v>2917</v>
      </c>
      <c r="BD19" s="33">
        <v>4212</v>
      </c>
      <c r="BE19" s="33">
        <v>4738</v>
      </c>
      <c r="BF19" s="33">
        <v>3089</v>
      </c>
      <c r="BG19" s="33">
        <v>1739</v>
      </c>
      <c r="BH19" s="33">
        <v>940</v>
      </c>
      <c r="BI19" s="33">
        <v>305</v>
      </c>
      <c r="BJ19" s="33">
        <v>3192</v>
      </c>
      <c r="BK19" s="33">
        <v>1790</v>
      </c>
      <c r="BL19" s="33">
        <v>961</v>
      </c>
      <c r="BM19" s="33">
        <v>262</v>
      </c>
      <c r="BN19" s="33">
        <v>210</v>
      </c>
      <c r="BO19" s="33">
        <v>1032</v>
      </c>
      <c r="BP19" s="33">
        <v>2376</v>
      </c>
      <c r="BQ19" s="33">
        <v>3811</v>
      </c>
      <c r="BR19" s="33">
        <v>4849</v>
      </c>
      <c r="BS19" s="33">
        <v>2124</v>
      </c>
      <c r="BT19" s="33">
        <v>1834</v>
      </c>
      <c r="BU19" s="33">
        <v>1484</v>
      </c>
      <c r="BV19" s="33">
        <v>1195</v>
      </c>
      <c r="BW19" s="33">
        <v>2149</v>
      </c>
      <c r="BX19" s="33">
        <v>1599</v>
      </c>
      <c r="BY19" s="33">
        <v>1137</v>
      </c>
      <c r="BZ19" s="33">
        <v>582</v>
      </c>
      <c r="CA19" s="33">
        <v>136</v>
      </c>
      <c r="CB19" s="33">
        <v>996</v>
      </c>
      <c r="CC19" s="33">
        <v>2466</v>
      </c>
      <c r="CD19" s="33">
        <v>3824</v>
      </c>
      <c r="CE19" s="33">
        <v>4682</v>
      </c>
      <c r="CF19" s="33">
        <v>15154</v>
      </c>
      <c r="CG19" s="33">
        <v>18620</v>
      </c>
      <c r="CH19" s="33">
        <v>20283</v>
      </c>
      <c r="CI19" s="33">
        <v>19591</v>
      </c>
      <c r="CJ19" s="33">
        <v>17170</v>
      </c>
      <c r="CK19" s="33">
        <v>18084</v>
      </c>
      <c r="CL19" s="33">
        <v>15962</v>
      </c>
      <c r="CM19" s="33">
        <v>9387</v>
      </c>
      <c r="CN19" s="33">
        <v>1773</v>
      </c>
      <c r="CO19" s="33">
        <v>12773</v>
      </c>
      <c r="CP19" s="33">
        <v>30629</v>
      </c>
      <c r="CQ19" s="33">
        <v>42687</v>
      </c>
      <c r="CR19" s="33">
        <v>46389</v>
      </c>
      <c r="CS19" s="33">
        <v>38</v>
      </c>
      <c r="CT19" s="33">
        <v>145</v>
      </c>
      <c r="CU19" s="33">
        <v>168</v>
      </c>
      <c r="CV19" s="33">
        <v>228</v>
      </c>
      <c r="CW19" s="33">
        <v>11</v>
      </c>
      <c r="CX19" s="33">
        <v>61</v>
      </c>
      <c r="CY19" s="33">
        <v>114</v>
      </c>
      <c r="CZ19" s="33">
        <v>330</v>
      </c>
      <c r="DA19" s="33">
        <v>95</v>
      </c>
      <c r="DB19" s="33">
        <v>256</v>
      </c>
      <c r="DC19" s="33">
        <v>494</v>
      </c>
      <c r="DD19" s="33">
        <v>266</v>
      </c>
      <c r="DE19" s="33">
        <v>194</v>
      </c>
      <c r="DF19" s="33">
        <v>898</v>
      </c>
      <c r="DG19" s="33">
        <v>575</v>
      </c>
      <c r="DH19" s="33">
        <v>115</v>
      </c>
      <c r="DI19" s="33">
        <v>362</v>
      </c>
      <c r="DJ19" s="33">
        <v>47</v>
      </c>
      <c r="DK19" s="33">
        <v>1845</v>
      </c>
      <c r="DL19" s="33">
        <v>534</v>
      </c>
      <c r="DM19" s="33">
        <v>745</v>
      </c>
      <c r="DN19" s="33">
        <v>1600</v>
      </c>
      <c r="DO19" s="33">
        <v>710</v>
      </c>
      <c r="DP19" s="33">
        <v>1013</v>
      </c>
      <c r="DQ19" s="33">
        <v>1194</v>
      </c>
      <c r="DR19" s="33">
        <v>1767</v>
      </c>
      <c r="DS19" s="33">
        <v>917</v>
      </c>
      <c r="DT19" s="33">
        <v>1814</v>
      </c>
      <c r="DU19" s="33">
        <v>3096</v>
      </c>
      <c r="DV19" s="33">
        <v>4190</v>
      </c>
      <c r="DW19" s="33">
        <v>288129</v>
      </c>
      <c r="DX19" s="33">
        <v>304134</v>
      </c>
      <c r="DY19" s="33">
        <v>309180</v>
      </c>
      <c r="DZ19" s="33">
        <v>294994</v>
      </c>
      <c r="EA19" s="33">
        <v>274449</v>
      </c>
      <c r="EB19" s="33">
        <v>281743</v>
      </c>
      <c r="EC19" s="33">
        <v>228414</v>
      </c>
      <c r="ED19" s="33">
        <v>132497</v>
      </c>
      <c r="EE19" s="33">
        <v>20098</v>
      </c>
      <c r="EF19" s="33">
        <v>188990</v>
      </c>
      <c r="EG19" s="33">
        <v>446316</v>
      </c>
      <c r="EH19" s="33">
        <v>682875</v>
      </c>
      <c r="EI19" s="33">
        <v>775261</v>
      </c>
      <c r="EJ19" s="35">
        <v>3271714.6765999999</v>
      </c>
      <c r="EK19" s="35">
        <v>2375461.8476999998</v>
      </c>
      <c r="EL19" s="35">
        <v>1370208.1454</v>
      </c>
      <c r="EM19" s="34">
        <v>578306.92446999997</v>
      </c>
      <c r="EN19" s="35">
        <v>3538947.3009000001</v>
      </c>
      <c r="EO19" s="37">
        <v>2379438.034</v>
      </c>
      <c r="EP19" s="35">
        <v>1311583.7590999999</v>
      </c>
      <c r="EQ19" s="34">
        <v>389863.84921000001</v>
      </c>
      <c r="ER19" s="35">
        <v>286713.70152</v>
      </c>
      <c r="ES19" s="35">
        <v>1348769.1078000001</v>
      </c>
      <c r="ET19" s="35">
        <v>3120755.9912999999</v>
      </c>
      <c r="EU19" s="35">
        <v>4713990.0245000003</v>
      </c>
      <c r="EV19" s="34">
        <v>5745295.7123999996</v>
      </c>
      <c r="EW19" s="37">
        <v>3538103.7930000001</v>
      </c>
      <c r="EX19" s="35">
        <v>1934598.9861999999</v>
      </c>
      <c r="EY19" s="35">
        <v>975825.31310000003</v>
      </c>
      <c r="EZ19" s="34">
        <v>269396.32967000001</v>
      </c>
      <c r="FA19" s="35">
        <v>3976950.6564000002</v>
      </c>
      <c r="FB19" s="35">
        <v>2119077.6324</v>
      </c>
      <c r="FC19" s="35">
        <v>1025895.5374</v>
      </c>
      <c r="FD19" s="34">
        <v>277317.44896000001</v>
      </c>
      <c r="FE19" s="35">
        <v>313372.39451999997</v>
      </c>
      <c r="FF19" s="35">
        <v>1356860.0268000001</v>
      </c>
      <c r="FG19" s="35">
        <v>3005635.2694000001</v>
      </c>
      <c r="FH19" s="35">
        <v>4128488.6118000001</v>
      </c>
      <c r="FI19" s="34">
        <v>5312809.3946000002</v>
      </c>
      <c r="FJ19" s="35">
        <v>4355543.8591999998</v>
      </c>
      <c r="FK19" s="37">
        <v>5306899.2340000002</v>
      </c>
      <c r="FL19" s="35">
        <v>5420991.4884000001</v>
      </c>
      <c r="FM19" s="35">
        <v>5603761.6079000002</v>
      </c>
      <c r="FN19" s="35">
        <v>4781407.4891999997</v>
      </c>
      <c r="FO19" s="35">
        <v>4945082.1864</v>
      </c>
      <c r="FP19" s="35">
        <v>4296044.7187000001</v>
      </c>
      <c r="FQ19" s="35">
        <v>2593009.5915999999</v>
      </c>
      <c r="FR19" s="37">
        <v>534182.94068</v>
      </c>
      <c r="FS19" s="37">
        <v>3580494.7966999998</v>
      </c>
      <c r="FT19" s="35">
        <v>8424236.6986999996</v>
      </c>
      <c r="FU19" s="35">
        <v>11841747.745999999</v>
      </c>
      <c r="FV19" s="34">
        <v>12922077.993000001</v>
      </c>
      <c r="FW19" s="39">
        <v>49.357733713999998</v>
      </c>
      <c r="FX19" s="41">
        <v>52.501858300000002</v>
      </c>
      <c r="FY19" s="33">
        <v>1342</v>
      </c>
      <c r="FZ19" s="38">
        <v>113.43847228</v>
      </c>
      <c r="GA19" s="39">
        <v>119.24416103</v>
      </c>
      <c r="GB19" s="33">
        <v>3048</v>
      </c>
      <c r="GC19" s="47">
        <f t="shared" si="3"/>
        <v>0</v>
      </c>
      <c r="GD19" s="49">
        <f t="shared" si="4"/>
        <v>0</v>
      </c>
      <c r="GE19" s="31">
        <f t="shared" si="5"/>
        <v>0</v>
      </c>
    </row>
    <row r="20" spans="1:187" hidden="1" x14ac:dyDescent="0.25">
      <c r="A20" s="32" t="s">
        <v>865</v>
      </c>
      <c r="B20" s="32" t="s">
        <v>865</v>
      </c>
      <c r="C20" s="32" t="s">
        <v>866</v>
      </c>
      <c r="D20" s="45" t="s">
        <v>1677</v>
      </c>
      <c r="E20" s="45">
        <f t="shared" si="2"/>
        <v>60</v>
      </c>
      <c r="F20" s="33">
        <v>1696</v>
      </c>
      <c r="G20" s="33">
        <v>1478</v>
      </c>
      <c r="H20" s="33">
        <v>1040</v>
      </c>
      <c r="I20" s="33">
        <v>656</v>
      </c>
      <c r="J20" s="33">
        <v>1734</v>
      </c>
      <c r="K20" s="33">
        <v>1420</v>
      </c>
      <c r="L20" s="33">
        <v>767</v>
      </c>
      <c r="M20" s="33">
        <v>323</v>
      </c>
      <c r="N20" s="33">
        <v>4701</v>
      </c>
      <c r="O20" s="33">
        <v>2521</v>
      </c>
      <c r="P20" s="33">
        <v>1085</v>
      </c>
      <c r="Q20" s="33">
        <v>521</v>
      </c>
      <c r="R20" s="33">
        <v>286</v>
      </c>
      <c r="S20" s="33">
        <v>34865</v>
      </c>
      <c r="T20" s="33">
        <v>26878</v>
      </c>
      <c r="U20" s="33">
        <v>16821</v>
      </c>
      <c r="V20" s="33">
        <v>7114</v>
      </c>
      <c r="W20" s="33">
        <v>31207</v>
      </c>
      <c r="X20" s="33">
        <v>22636</v>
      </c>
      <c r="Y20" s="33">
        <v>10756</v>
      </c>
      <c r="Z20" s="33">
        <v>3963</v>
      </c>
      <c r="AA20" s="33">
        <v>43353</v>
      </c>
      <c r="AB20" s="33">
        <v>30880</v>
      </c>
      <c r="AC20" s="33">
        <v>25741</v>
      </c>
      <c r="AD20" s="33">
        <v>24769</v>
      </c>
      <c r="AE20" s="33">
        <v>29497</v>
      </c>
      <c r="AF20" s="33">
        <v>4375</v>
      </c>
      <c r="AG20" s="33">
        <v>3541</v>
      </c>
      <c r="AH20" s="33">
        <v>2257</v>
      </c>
      <c r="AI20" s="33">
        <v>1137</v>
      </c>
      <c r="AJ20" s="33">
        <v>4738</v>
      </c>
      <c r="AK20" s="33">
        <v>3328</v>
      </c>
      <c r="AL20" s="33">
        <v>1630</v>
      </c>
      <c r="AM20" s="33">
        <v>636</v>
      </c>
      <c r="AN20" s="33">
        <v>6981</v>
      </c>
      <c r="AO20" s="33">
        <v>4556</v>
      </c>
      <c r="AP20" s="33">
        <v>3623</v>
      </c>
      <c r="AQ20" s="33">
        <v>3255</v>
      </c>
      <c r="AR20" s="33">
        <v>3227</v>
      </c>
      <c r="AS20" s="33">
        <v>1607</v>
      </c>
      <c r="AT20" s="33">
        <v>1599</v>
      </c>
      <c r="AU20" s="33">
        <v>1131</v>
      </c>
      <c r="AV20" s="33">
        <v>791</v>
      </c>
      <c r="AW20" s="33">
        <v>1719</v>
      </c>
      <c r="AX20" s="33">
        <v>1480</v>
      </c>
      <c r="AY20" s="33">
        <v>858</v>
      </c>
      <c r="AZ20" s="33">
        <v>393</v>
      </c>
      <c r="BA20" s="33">
        <v>3867</v>
      </c>
      <c r="BB20" s="33">
        <v>2433</v>
      </c>
      <c r="BC20" s="33">
        <v>1473</v>
      </c>
      <c r="BD20" s="33">
        <v>1017</v>
      </c>
      <c r="BE20" s="33">
        <v>788</v>
      </c>
      <c r="BF20" s="33">
        <v>2768</v>
      </c>
      <c r="BG20" s="33">
        <v>1942</v>
      </c>
      <c r="BH20" s="33">
        <v>1126</v>
      </c>
      <c r="BI20" s="33">
        <v>346</v>
      </c>
      <c r="BJ20" s="33">
        <v>3019</v>
      </c>
      <c r="BK20" s="33">
        <v>1848</v>
      </c>
      <c r="BL20" s="33">
        <v>772</v>
      </c>
      <c r="BM20" s="33">
        <v>243</v>
      </c>
      <c r="BN20" s="33">
        <v>3114</v>
      </c>
      <c r="BO20" s="33">
        <v>2123</v>
      </c>
      <c r="BP20" s="33">
        <v>2150</v>
      </c>
      <c r="BQ20" s="33">
        <v>2238</v>
      </c>
      <c r="BR20" s="33">
        <v>2439</v>
      </c>
      <c r="BS20" s="33">
        <v>2179</v>
      </c>
      <c r="BT20" s="33">
        <v>1710</v>
      </c>
      <c r="BU20" s="33">
        <v>1080</v>
      </c>
      <c r="BV20" s="33">
        <v>578</v>
      </c>
      <c r="BW20" s="33">
        <v>2049</v>
      </c>
      <c r="BX20" s="33">
        <v>1411</v>
      </c>
      <c r="BY20" s="33">
        <v>758</v>
      </c>
      <c r="BZ20" s="33">
        <v>278</v>
      </c>
      <c r="CA20" s="33">
        <v>3219</v>
      </c>
      <c r="CB20" s="33">
        <v>2208</v>
      </c>
      <c r="CC20" s="33">
        <v>1666</v>
      </c>
      <c r="CD20" s="33">
        <v>1421</v>
      </c>
      <c r="CE20" s="33">
        <v>1529</v>
      </c>
      <c r="CF20" s="33">
        <v>23081</v>
      </c>
      <c r="CG20" s="33">
        <v>25189</v>
      </c>
      <c r="CH20" s="33">
        <v>19906</v>
      </c>
      <c r="CI20" s="33">
        <v>13800</v>
      </c>
      <c r="CJ20" s="33">
        <v>22962</v>
      </c>
      <c r="CK20" s="33">
        <v>21677</v>
      </c>
      <c r="CL20" s="33">
        <v>14388</v>
      </c>
      <c r="CM20" s="33">
        <v>7625</v>
      </c>
      <c r="CN20" s="33">
        <v>58324</v>
      </c>
      <c r="CO20" s="33">
        <v>39365</v>
      </c>
      <c r="CP20" s="33">
        <v>24285</v>
      </c>
      <c r="CQ20" s="33">
        <v>15026</v>
      </c>
      <c r="CR20" s="33">
        <v>11628</v>
      </c>
      <c r="CS20" s="33">
        <v>0</v>
      </c>
      <c r="CT20" s="33">
        <v>0</v>
      </c>
      <c r="CU20" s="33" t="s">
        <v>856</v>
      </c>
      <c r="CV20" s="33">
        <v>0</v>
      </c>
      <c r="CW20" s="33">
        <v>230</v>
      </c>
      <c r="CX20" s="33">
        <v>23</v>
      </c>
      <c r="CY20" s="33">
        <v>146</v>
      </c>
      <c r="CZ20" s="33">
        <v>68</v>
      </c>
      <c r="DA20" s="33">
        <v>383</v>
      </c>
      <c r="DB20" s="33">
        <v>57</v>
      </c>
      <c r="DC20" s="33">
        <v>307</v>
      </c>
      <c r="DD20" s="33">
        <v>270</v>
      </c>
      <c r="DE20" s="33">
        <v>305</v>
      </c>
      <c r="DF20" s="33">
        <v>361</v>
      </c>
      <c r="DG20" s="33">
        <v>0</v>
      </c>
      <c r="DH20" s="33">
        <v>0</v>
      </c>
      <c r="DI20" s="33">
        <v>0</v>
      </c>
      <c r="DJ20" s="33">
        <v>0</v>
      </c>
      <c r="DK20" s="33">
        <v>0</v>
      </c>
      <c r="DL20" s="33">
        <v>691</v>
      </c>
      <c r="DM20" s="33">
        <v>662</v>
      </c>
      <c r="DN20" s="33">
        <v>2087</v>
      </c>
      <c r="DO20" s="33">
        <v>1360</v>
      </c>
      <c r="DP20" s="33">
        <v>1300</v>
      </c>
      <c r="DQ20" s="33">
        <v>861</v>
      </c>
      <c r="DR20" s="33">
        <v>2169</v>
      </c>
      <c r="DS20" s="33">
        <v>1068</v>
      </c>
      <c r="DT20" s="33">
        <v>3766</v>
      </c>
      <c r="DU20" s="33">
        <v>638</v>
      </c>
      <c r="DV20" s="33">
        <v>4425</v>
      </c>
      <c r="DW20" s="33">
        <v>196093</v>
      </c>
      <c r="DX20" s="33">
        <v>174193</v>
      </c>
      <c r="DY20" s="33">
        <v>124631</v>
      </c>
      <c r="DZ20" s="33">
        <v>79756</v>
      </c>
      <c r="EA20" s="33">
        <v>198902</v>
      </c>
      <c r="EB20" s="33">
        <v>167436</v>
      </c>
      <c r="EC20" s="33">
        <v>92141</v>
      </c>
      <c r="ED20" s="33">
        <v>38470</v>
      </c>
      <c r="EE20" s="33">
        <v>552800</v>
      </c>
      <c r="EF20" s="33">
        <v>298717</v>
      </c>
      <c r="EG20" s="33">
        <v>128002</v>
      </c>
      <c r="EH20" s="33">
        <v>59303</v>
      </c>
      <c r="EI20" s="33">
        <v>32800</v>
      </c>
      <c r="EJ20" s="35">
        <v>3777361.6682000002</v>
      </c>
      <c r="EK20" s="35">
        <v>3040469.4545</v>
      </c>
      <c r="EL20" s="35">
        <v>1901683.6551000001</v>
      </c>
      <c r="EM20" s="34">
        <v>821799.23412000004</v>
      </c>
      <c r="EN20" s="35">
        <v>3372732.7203000002</v>
      </c>
      <c r="EO20" s="35">
        <v>2591562.0772000002</v>
      </c>
      <c r="EP20" s="35">
        <v>1229398.7113999999</v>
      </c>
      <c r="EQ20" s="34">
        <v>459996.26030999998</v>
      </c>
      <c r="ER20" s="35">
        <v>4757985.4022000004</v>
      </c>
      <c r="ES20" s="35">
        <v>3415685.7708999999</v>
      </c>
      <c r="ET20" s="35">
        <v>2878824.1963</v>
      </c>
      <c r="EU20" s="35">
        <v>2794432.8598000002</v>
      </c>
      <c r="EV20" s="35">
        <v>3348075.5518999998</v>
      </c>
      <c r="EW20" s="35">
        <v>3213074.4309</v>
      </c>
      <c r="EX20" s="35">
        <v>2026885.2853999999</v>
      </c>
      <c r="EY20" s="35">
        <v>1074067.7134</v>
      </c>
      <c r="EZ20" s="34">
        <v>276665.52703</v>
      </c>
      <c r="FA20" s="35">
        <v>3332093.4552000002</v>
      </c>
      <c r="FB20" s="35">
        <v>1923580.9669000001</v>
      </c>
      <c r="FC20" s="34">
        <v>690933.04434999998</v>
      </c>
      <c r="FD20" s="35">
        <v>221673.43950000001</v>
      </c>
      <c r="FE20" s="35">
        <v>3069498.5266</v>
      </c>
      <c r="FF20" s="35">
        <v>2341103.9402999999</v>
      </c>
      <c r="FG20" s="35">
        <v>2396471.2311</v>
      </c>
      <c r="FH20" s="35">
        <v>2379051.6203000001</v>
      </c>
      <c r="FI20" s="35">
        <v>2572848.5443000002</v>
      </c>
      <c r="FJ20" s="35">
        <v>4755021.1626000004</v>
      </c>
      <c r="FK20" s="35">
        <v>5033911.8169</v>
      </c>
      <c r="FL20" s="35">
        <v>3810366.1724</v>
      </c>
      <c r="FM20" s="35">
        <v>2626628.2247000001</v>
      </c>
      <c r="FN20" s="35">
        <v>5037655.3662999999</v>
      </c>
      <c r="FO20" s="35">
        <v>4699579.5975000001</v>
      </c>
      <c r="FP20" s="35">
        <v>2938966.2078</v>
      </c>
      <c r="FQ20" s="35">
        <v>1432766.9277999999</v>
      </c>
      <c r="FR20" s="35">
        <v>12157061.111</v>
      </c>
      <c r="FS20" s="35">
        <v>7982101.9205999998</v>
      </c>
      <c r="FT20" s="35">
        <v>4721372.9653000003</v>
      </c>
      <c r="FU20" s="35">
        <v>3088754.4031000002</v>
      </c>
      <c r="FV20" s="37">
        <v>2385605.0758000002</v>
      </c>
      <c r="FW20" s="39">
        <v>38.422968986000001</v>
      </c>
      <c r="FX20" s="39">
        <v>34.747250716000003</v>
      </c>
      <c r="FY20" s="33">
        <v>752</v>
      </c>
      <c r="FZ20" s="39">
        <v>123.53162197</v>
      </c>
      <c r="GA20" s="38">
        <v>119.53608724</v>
      </c>
      <c r="GB20" s="33">
        <v>2587</v>
      </c>
      <c r="GC20" s="47">
        <f t="shared" si="3"/>
        <v>0</v>
      </c>
      <c r="GD20" s="49">
        <f t="shared" si="4"/>
        <v>0</v>
      </c>
      <c r="GE20" s="31">
        <f t="shared" si="5"/>
        <v>1</v>
      </c>
    </row>
    <row r="21" spans="1:187" hidden="1" x14ac:dyDescent="0.25">
      <c r="A21" s="32" t="s">
        <v>1088</v>
      </c>
      <c r="B21" s="32" t="s">
        <v>1088</v>
      </c>
      <c r="C21" s="32" t="s">
        <v>1089</v>
      </c>
      <c r="D21" s="45" t="s">
        <v>1635</v>
      </c>
      <c r="E21" s="45">
        <f t="shared" si="2"/>
        <v>53</v>
      </c>
      <c r="F21" s="33">
        <v>1088</v>
      </c>
      <c r="G21" s="33">
        <v>1168</v>
      </c>
      <c r="H21" s="33">
        <v>1170</v>
      </c>
      <c r="I21" s="33">
        <v>862</v>
      </c>
      <c r="J21" s="33">
        <v>997</v>
      </c>
      <c r="K21" s="33">
        <v>896</v>
      </c>
      <c r="L21" s="33">
        <v>561</v>
      </c>
      <c r="M21" s="33">
        <v>353</v>
      </c>
      <c r="N21" s="33">
        <v>933</v>
      </c>
      <c r="O21" s="33">
        <v>1971</v>
      </c>
      <c r="P21" s="33">
        <v>2051</v>
      </c>
      <c r="Q21" s="33">
        <v>1809</v>
      </c>
      <c r="R21" s="33">
        <v>331</v>
      </c>
      <c r="S21" s="33">
        <v>11988</v>
      </c>
      <c r="T21" s="33">
        <v>8746</v>
      </c>
      <c r="U21" s="33">
        <v>5661</v>
      </c>
      <c r="V21" s="33">
        <v>2582</v>
      </c>
      <c r="W21" s="33">
        <v>10294</v>
      </c>
      <c r="X21" s="33">
        <v>7002</v>
      </c>
      <c r="Y21" s="33">
        <v>3982</v>
      </c>
      <c r="Z21" s="33">
        <v>1497</v>
      </c>
      <c r="AA21" s="33">
        <v>7286</v>
      </c>
      <c r="AB21" s="33">
        <v>13261</v>
      </c>
      <c r="AC21" s="33">
        <v>14560</v>
      </c>
      <c r="AD21" s="33">
        <v>13676</v>
      </c>
      <c r="AE21" s="33">
        <v>2969</v>
      </c>
      <c r="AF21" s="33">
        <v>1337</v>
      </c>
      <c r="AG21" s="33">
        <v>1280</v>
      </c>
      <c r="AH21" s="33">
        <v>1074</v>
      </c>
      <c r="AI21" s="33">
        <v>759</v>
      </c>
      <c r="AJ21" s="33">
        <v>1269</v>
      </c>
      <c r="AK21" s="33">
        <v>1098</v>
      </c>
      <c r="AL21" s="33">
        <v>684</v>
      </c>
      <c r="AM21" s="33">
        <v>370</v>
      </c>
      <c r="AN21" s="33">
        <v>1064</v>
      </c>
      <c r="AO21" s="33">
        <v>2121</v>
      </c>
      <c r="AP21" s="33">
        <v>2305</v>
      </c>
      <c r="AQ21" s="33">
        <v>1949</v>
      </c>
      <c r="AR21" s="33">
        <v>432</v>
      </c>
      <c r="AS21" s="33">
        <v>549</v>
      </c>
      <c r="AT21" s="33">
        <v>636</v>
      </c>
      <c r="AU21" s="33">
        <v>751</v>
      </c>
      <c r="AV21" s="33">
        <v>616</v>
      </c>
      <c r="AW21" s="33">
        <v>534</v>
      </c>
      <c r="AX21" s="33">
        <v>560</v>
      </c>
      <c r="AY21" s="33">
        <v>380</v>
      </c>
      <c r="AZ21" s="33">
        <v>276</v>
      </c>
      <c r="BA21" s="33">
        <v>588</v>
      </c>
      <c r="BB21" s="33">
        <v>1167</v>
      </c>
      <c r="BC21" s="33">
        <v>1305</v>
      </c>
      <c r="BD21" s="33">
        <v>1035</v>
      </c>
      <c r="BE21" s="33">
        <v>207</v>
      </c>
      <c r="BF21" s="33">
        <v>788</v>
      </c>
      <c r="BG21" s="33">
        <v>644</v>
      </c>
      <c r="BH21" s="33">
        <v>323</v>
      </c>
      <c r="BI21" s="33">
        <v>143</v>
      </c>
      <c r="BJ21" s="33">
        <v>735</v>
      </c>
      <c r="BK21" s="33">
        <v>538</v>
      </c>
      <c r="BL21" s="33">
        <v>304</v>
      </c>
      <c r="BM21" s="33">
        <v>94</v>
      </c>
      <c r="BN21" s="33">
        <v>476</v>
      </c>
      <c r="BO21" s="33">
        <v>954</v>
      </c>
      <c r="BP21" s="33">
        <v>1000</v>
      </c>
      <c r="BQ21" s="33">
        <v>914</v>
      </c>
      <c r="BR21" s="33">
        <v>225</v>
      </c>
      <c r="BS21" s="33">
        <v>743</v>
      </c>
      <c r="BT21" s="33">
        <v>604</v>
      </c>
      <c r="BU21" s="33">
        <v>528</v>
      </c>
      <c r="BV21" s="33">
        <v>389</v>
      </c>
      <c r="BW21" s="33">
        <v>619</v>
      </c>
      <c r="BX21" s="33">
        <v>511</v>
      </c>
      <c r="BY21" s="33">
        <v>331</v>
      </c>
      <c r="BZ21" s="33">
        <v>175</v>
      </c>
      <c r="CA21" s="33">
        <v>510</v>
      </c>
      <c r="CB21" s="33">
        <v>1029</v>
      </c>
      <c r="CC21" s="33">
        <v>1143</v>
      </c>
      <c r="CD21" s="33">
        <v>988</v>
      </c>
      <c r="CE21" s="33">
        <v>230</v>
      </c>
      <c r="CF21" s="33">
        <v>5491</v>
      </c>
      <c r="CG21" s="33">
        <v>6658</v>
      </c>
      <c r="CH21" s="33">
        <v>8210</v>
      </c>
      <c r="CI21" s="33">
        <v>7665</v>
      </c>
      <c r="CJ21" s="33">
        <v>5091</v>
      </c>
      <c r="CK21" s="33">
        <v>4558</v>
      </c>
      <c r="CL21" s="33">
        <v>4033</v>
      </c>
      <c r="CM21" s="33">
        <v>3231</v>
      </c>
      <c r="CN21" s="33">
        <v>6897</v>
      </c>
      <c r="CO21" s="33">
        <v>12541</v>
      </c>
      <c r="CP21" s="33">
        <v>13496</v>
      </c>
      <c r="CQ21" s="33">
        <v>10195</v>
      </c>
      <c r="CR21" s="33">
        <v>1808</v>
      </c>
      <c r="CS21" s="33">
        <v>0</v>
      </c>
      <c r="CT21" s="33">
        <v>42</v>
      </c>
      <c r="CU21" s="33">
        <v>9</v>
      </c>
      <c r="CV21" s="33">
        <v>0</v>
      </c>
      <c r="CW21" s="33">
        <v>0</v>
      </c>
      <c r="CX21" s="33">
        <v>33</v>
      </c>
      <c r="CY21" s="33">
        <v>70</v>
      </c>
      <c r="CZ21" s="33">
        <v>84</v>
      </c>
      <c r="DA21" s="33">
        <v>0</v>
      </c>
      <c r="DB21" s="33">
        <v>170</v>
      </c>
      <c r="DC21" s="33">
        <v>5</v>
      </c>
      <c r="DD21" s="33">
        <v>0</v>
      </c>
      <c r="DE21" s="33">
        <v>242</v>
      </c>
      <c r="DF21" s="33">
        <v>50</v>
      </c>
      <c r="DG21" s="33">
        <v>0</v>
      </c>
      <c r="DH21" s="33">
        <v>101</v>
      </c>
      <c r="DI21" s="33">
        <v>370</v>
      </c>
      <c r="DJ21" s="33">
        <v>0</v>
      </c>
      <c r="DK21" s="33">
        <v>73</v>
      </c>
      <c r="DL21" s="33">
        <v>182</v>
      </c>
      <c r="DM21" s="33">
        <v>878</v>
      </c>
      <c r="DN21" s="33">
        <v>321</v>
      </c>
      <c r="DO21" s="33">
        <v>46</v>
      </c>
      <c r="DP21" s="33">
        <v>337</v>
      </c>
      <c r="DQ21" s="33">
        <v>432</v>
      </c>
      <c r="DR21" s="33">
        <v>924</v>
      </c>
      <c r="DS21" s="33">
        <v>355</v>
      </c>
      <c r="DT21" s="33">
        <v>446</v>
      </c>
      <c r="DU21" s="33">
        <v>2381</v>
      </c>
      <c r="DV21" s="33">
        <v>179</v>
      </c>
      <c r="DW21" s="33">
        <v>115595</v>
      </c>
      <c r="DX21" s="33">
        <v>125563</v>
      </c>
      <c r="DY21" s="33">
        <v>131482</v>
      </c>
      <c r="DZ21" s="33">
        <v>99455</v>
      </c>
      <c r="EA21" s="33">
        <v>107933</v>
      </c>
      <c r="EB21" s="33">
        <v>103418</v>
      </c>
      <c r="EC21" s="33">
        <v>65689</v>
      </c>
      <c r="ED21" s="33">
        <v>43518</v>
      </c>
      <c r="EE21" s="33">
        <v>103044</v>
      </c>
      <c r="EF21" s="33">
        <v>218097</v>
      </c>
      <c r="EG21" s="33">
        <v>235182</v>
      </c>
      <c r="EH21" s="33">
        <v>200387</v>
      </c>
      <c r="EI21" s="33">
        <v>35943</v>
      </c>
      <c r="EJ21" s="35">
        <v>1343118.6270999999</v>
      </c>
      <c r="EK21" s="35">
        <v>1015445.8013000001</v>
      </c>
      <c r="EL21" s="34">
        <v>644681.26034000004</v>
      </c>
      <c r="EM21" s="34">
        <v>294885.17745999998</v>
      </c>
      <c r="EN21" s="35">
        <v>1096918.7394999999</v>
      </c>
      <c r="EO21" s="34">
        <v>785307.62092999998</v>
      </c>
      <c r="EP21" s="34">
        <v>457236.71622</v>
      </c>
      <c r="EQ21" s="34">
        <v>170284.34833000001</v>
      </c>
      <c r="ER21" s="35">
        <v>844351.33530999999</v>
      </c>
      <c r="ES21" s="35">
        <v>1465055.8603000001</v>
      </c>
      <c r="ET21" s="37">
        <v>1616696.254</v>
      </c>
      <c r="EU21" s="35">
        <v>1544869.6979</v>
      </c>
      <c r="EV21" s="34">
        <v>336905.14380000002</v>
      </c>
      <c r="EW21" s="34">
        <v>919192.06238999998</v>
      </c>
      <c r="EX21" s="34">
        <v>614583.79082999995</v>
      </c>
      <c r="EY21" s="34">
        <v>334995.96557</v>
      </c>
      <c r="EZ21" s="34">
        <v>148454.56925999999</v>
      </c>
      <c r="FA21" s="34">
        <v>732727.43365999998</v>
      </c>
      <c r="FB21" s="34">
        <v>451423.87335000001</v>
      </c>
      <c r="FC21" s="34">
        <v>272466.05518000002</v>
      </c>
      <c r="FD21" s="33">
        <v>91512</v>
      </c>
      <c r="FE21" s="34">
        <v>471694.36154999997</v>
      </c>
      <c r="FF21" s="34">
        <v>1023873.6709</v>
      </c>
      <c r="FG21" s="35">
        <v>927152.97149999999</v>
      </c>
      <c r="FH21" s="35">
        <v>885747.52884000004</v>
      </c>
      <c r="FI21" s="34">
        <v>256887.21741000001</v>
      </c>
      <c r="FJ21" s="35">
        <v>1319655.3865</v>
      </c>
      <c r="FK21" s="35">
        <v>1602054.3511000001</v>
      </c>
      <c r="FL21" s="35">
        <v>1935070.6743000001</v>
      </c>
      <c r="FM21" s="35">
        <v>1772848.6525999999</v>
      </c>
      <c r="FN21" s="35">
        <v>1266728.3089000001</v>
      </c>
      <c r="FO21" s="35">
        <v>1270159.6124</v>
      </c>
      <c r="FP21" s="37">
        <v>1030723.9889999999</v>
      </c>
      <c r="FQ21" s="35">
        <v>792100.97970000003</v>
      </c>
      <c r="FR21" s="34">
        <v>1529213.9802999999</v>
      </c>
      <c r="FS21" s="35">
        <v>2944529.0913</v>
      </c>
      <c r="FT21" s="35">
        <v>3396414.8517</v>
      </c>
      <c r="FU21" s="35">
        <v>2618874.8149000001</v>
      </c>
      <c r="FV21" s="35">
        <v>500309.21625</v>
      </c>
      <c r="FW21" s="39">
        <v>37.173687498</v>
      </c>
      <c r="FX21" s="38">
        <v>38.495743869999998</v>
      </c>
      <c r="FY21" s="33">
        <v>303</v>
      </c>
      <c r="FZ21" s="38">
        <v>148.95466113000001</v>
      </c>
      <c r="GA21" s="38">
        <v>149.91741837000001</v>
      </c>
      <c r="GB21" s="33">
        <v>1180</v>
      </c>
      <c r="GC21" s="47">
        <f t="shared" si="3"/>
        <v>0</v>
      </c>
      <c r="GD21" s="49">
        <f t="shared" si="4"/>
        <v>0</v>
      </c>
      <c r="GE21" s="31">
        <f t="shared" si="5"/>
        <v>0</v>
      </c>
    </row>
    <row r="22" spans="1:187" hidden="1" x14ac:dyDescent="0.25">
      <c r="A22" s="32" t="s">
        <v>992</v>
      </c>
      <c r="B22" s="32" t="s">
        <v>992</v>
      </c>
      <c r="C22" s="32" t="s">
        <v>1755</v>
      </c>
      <c r="D22" s="45" t="s">
        <v>1564</v>
      </c>
      <c r="E22" s="45">
        <f t="shared" si="2"/>
        <v>48</v>
      </c>
      <c r="F22" s="33" t="s">
        <v>856</v>
      </c>
      <c r="G22" s="33">
        <v>5</v>
      </c>
      <c r="H22" s="33">
        <v>6</v>
      </c>
      <c r="I22" s="33" t="s">
        <v>856</v>
      </c>
      <c r="J22" s="33">
        <v>10</v>
      </c>
      <c r="K22" s="33">
        <v>5</v>
      </c>
      <c r="L22" s="33" t="s">
        <v>856</v>
      </c>
      <c r="M22" s="33" t="s">
        <v>856</v>
      </c>
      <c r="N22" s="33">
        <v>9</v>
      </c>
      <c r="O22" s="33">
        <v>9</v>
      </c>
      <c r="P22" s="33" t="s">
        <v>856</v>
      </c>
      <c r="Q22" s="33" t="s">
        <v>856</v>
      </c>
      <c r="R22" s="33">
        <v>12</v>
      </c>
      <c r="S22" s="33">
        <v>10463</v>
      </c>
      <c r="T22" s="33">
        <v>8434</v>
      </c>
      <c r="U22" s="33">
        <v>4948</v>
      </c>
      <c r="V22" s="33">
        <v>2498</v>
      </c>
      <c r="W22" s="33">
        <v>10653</v>
      </c>
      <c r="X22" s="33">
        <v>7682</v>
      </c>
      <c r="Y22" s="33">
        <v>4169</v>
      </c>
      <c r="Z22" s="33">
        <v>1488</v>
      </c>
      <c r="AA22" s="33">
        <v>6720</v>
      </c>
      <c r="AB22" s="33">
        <v>11886</v>
      </c>
      <c r="AC22" s="33">
        <v>10430</v>
      </c>
      <c r="AD22" s="33">
        <v>10422</v>
      </c>
      <c r="AE22" s="33">
        <v>10877</v>
      </c>
      <c r="AF22" s="33">
        <v>3269</v>
      </c>
      <c r="AG22" s="33">
        <v>3079</v>
      </c>
      <c r="AH22" s="33">
        <v>2587</v>
      </c>
      <c r="AI22" s="33">
        <v>2025</v>
      </c>
      <c r="AJ22" s="33">
        <v>3354</v>
      </c>
      <c r="AK22" s="33">
        <v>2817</v>
      </c>
      <c r="AL22" s="33">
        <v>1904</v>
      </c>
      <c r="AM22" s="33">
        <v>1027</v>
      </c>
      <c r="AN22" s="33">
        <v>3021</v>
      </c>
      <c r="AO22" s="33">
        <v>5105</v>
      </c>
      <c r="AP22" s="33">
        <v>4172</v>
      </c>
      <c r="AQ22" s="33">
        <v>3882</v>
      </c>
      <c r="AR22" s="33">
        <v>3882</v>
      </c>
      <c r="AS22" s="33">
        <v>1558</v>
      </c>
      <c r="AT22" s="33">
        <v>1991</v>
      </c>
      <c r="AU22" s="33">
        <v>2080</v>
      </c>
      <c r="AV22" s="33">
        <v>1748</v>
      </c>
      <c r="AW22" s="33">
        <v>1494</v>
      </c>
      <c r="AX22" s="33">
        <v>1637</v>
      </c>
      <c r="AY22" s="33">
        <v>1276</v>
      </c>
      <c r="AZ22" s="33">
        <v>863</v>
      </c>
      <c r="BA22" s="33">
        <v>2103</v>
      </c>
      <c r="BB22" s="33">
        <v>3283</v>
      </c>
      <c r="BC22" s="33">
        <v>2548</v>
      </c>
      <c r="BD22" s="33">
        <v>2435</v>
      </c>
      <c r="BE22" s="33">
        <v>2278</v>
      </c>
      <c r="BF22" s="33">
        <v>1711</v>
      </c>
      <c r="BG22" s="33">
        <v>1088</v>
      </c>
      <c r="BH22" s="33">
        <v>507</v>
      </c>
      <c r="BI22" s="33">
        <v>277</v>
      </c>
      <c r="BJ22" s="33">
        <v>1860</v>
      </c>
      <c r="BK22" s="33">
        <v>1180</v>
      </c>
      <c r="BL22" s="33">
        <v>628</v>
      </c>
      <c r="BM22" s="33">
        <v>164</v>
      </c>
      <c r="BN22" s="33">
        <v>918</v>
      </c>
      <c r="BO22" s="33">
        <v>1822</v>
      </c>
      <c r="BP22" s="33">
        <v>1624</v>
      </c>
      <c r="BQ22" s="33">
        <v>1447</v>
      </c>
      <c r="BR22" s="33">
        <v>1604</v>
      </c>
      <c r="BS22" s="33">
        <v>1713</v>
      </c>
      <c r="BT22" s="33">
        <v>1552</v>
      </c>
      <c r="BU22" s="33">
        <v>1281</v>
      </c>
      <c r="BV22" s="33">
        <v>1007</v>
      </c>
      <c r="BW22" s="33">
        <v>1544</v>
      </c>
      <c r="BX22" s="33">
        <v>1304</v>
      </c>
      <c r="BY22" s="33">
        <v>829</v>
      </c>
      <c r="BZ22" s="33">
        <v>427</v>
      </c>
      <c r="CA22" s="33">
        <v>1430</v>
      </c>
      <c r="CB22" s="33">
        <v>2340</v>
      </c>
      <c r="CC22" s="33">
        <v>2000</v>
      </c>
      <c r="CD22" s="33">
        <v>1940</v>
      </c>
      <c r="CE22" s="33">
        <v>1947</v>
      </c>
      <c r="CF22" s="33">
        <v>11982</v>
      </c>
      <c r="CG22" s="33">
        <v>16033</v>
      </c>
      <c r="CH22" s="33">
        <v>16984</v>
      </c>
      <c r="CI22" s="33">
        <v>14395</v>
      </c>
      <c r="CJ22" s="33">
        <v>9522</v>
      </c>
      <c r="CK22" s="33">
        <v>13054</v>
      </c>
      <c r="CL22" s="33">
        <v>10664</v>
      </c>
      <c r="CM22" s="33">
        <v>7123</v>
      </c>
      <c r="CN22" s="33">
        <v>17496</v>
      </c>
      <c r="CO22" s="33">
        <v>25848</v>
      </c>
      <c r="CP22" s="33">
        <v>19221</v>
      </c>
      <c r="CQ22" s="33">
        <v>19548</v>
      </c>
      <c r="CR22" s="33">
        <v>17644</v>
      </c>
      <c r="CS22" s="33">
        <v>0</v>
      </c>
      <c r="CT22" s="33">
        <v>0</v>
      </c>
      <c r="CU22" s="33">
        <v>46</v>
      </c>
      <c r="CV22" s="33">
        <v>8</v>
      </c>
      <c r="CW22" s="33">
        <v>162</v>
      </c>
      <c r="CX22" s="33">
        <v>15</v>
      </c>
      <c r="CY22" s="33">
        <v>114</v>
      </c>
      <c r="CZ22" s="33">
        <v>0</v>
      </c>
      <c r="DA22" s="33">
        <v>135</v>
      </c>
      <c r="DB22" s="33">
        <v>104</v>
      </c>
      <c r="DC22" s="33">
        <v>25</v>
      </c>
      <c r="DD22" s="33">
        <v>130</v>
      </c>
      <c r="DE22" s="33">
        <v>127</v>
      </c>
      <c r="DF22" s="33">
        <v>0</v>
      </c>
      <c r="DG22" s="33">
        <v>73</v>
      </c>
      <c r="DH22" s="33">
        <v>488</v>
      </c>
      <c r="DI22" s="33">
        <v>0</v>
      </c>
      <c r="DJ22" s="33">
        <v>0</v>
      </c>
      <c r="DK22" s="33">
        <v>0</v>
      </c>
      <c r="DL22" s="33">
        <v>226</v>
      </c>
      <c r="DM22" s="33">
        <v>908</v>
      </c>
      <c r="DN22" s="33">
        <v>1528</v>
      </c>
      <c r="DO22" s="33">
        <v>242</v>
      </c>
      <c r="DP22" s="33">
        <v>808</v>
      </c>
      <c r="DQ22" s="33">
        <v>1139</v>
      </c>
      <c r="DR22" s="33">
        <v>1001</v>
      </c>
      <c r="DS22" s="33">
        <v>1716</v>
      </c>
      <c r="DT22" s="33">
        <v>1525</v>
      </c>
      <c r="DU22" s="33" t="s">
        <v>856</v>
      </c>
      <c r="DV22" s="33">
        <v>8540</v>
      </c>
      <c r="DW22" s="33">
        <v>435</v>
      </c>
      <c r="DX22" s="33">
        <v>659</v>
      </c>
      <c r="DY22" s="33">
        <v>565</v>
      </c>
      <c r="DZ22" s="33">
        <v>77</v>
      </c>
      <c r="EA22" s="33">
        <v>1103</v>
      </c>
      <c r="EB22" s="33">
        <v>639</v>
      </c>
      <c r="EC22" s="33">
        <v>186</v>
      </c>
      <c r="ED22" s="33">
        <v>247</v>
      </c>
      <c r="EE22" s="33">
        <v>888</v>
      </c>
      <c r="EF22" s="33">
        <v>954</v>
      </c>
      <c r="EG22" s="33">
        <v>77</v>
      </c>
      <c r="EH22" s="33">
        <v>349</v>
      </c>
      <c r="EI22" s="33">
        <v>1643</v>
      </c>
      <c r="EJ22" s="35">
        <v>1052337.2774</v>
      </c>
      <c r="EK22" s="34">
        <v>863944.12841</v>
      </c>
      <c r="EL22" s="34">
        <v>520310.28313</v>
      </c>
      <c r="EM22" s="34">
        <v>255312.32367000001</v>
      </c>
      <c r="EN22" s="35">
        <v>1077840.8792000001</v>
      </c>
      <c r="EO22" s="34">
        <v>824794.24005000002</v>
      </c>
      <c r="EP22" s="34">
        <v>428197.61028000002</v>
      </c>
      <c r="EQ22" s="34">
        <v>156440.83903999999</v>
      </c>
      <c r="ER22" s="37">
        <v>683474.53137999994</v>
      </c>
      <c r="ES22" s="37">
        <v>1232823.6547999999</v>
      </c>
      <c r="ET22" s="35">
        <v>1063611.4641</v>
      </c>
      <c r="EU22" s="35">
        <v>1065564.834</v>
      </c>
      <c r="EV22" s="34">
        <v>1133703.0970000001</v>
      </c>
      <c r="EW22" s="35">
        <v>1872733.8891</v>
      </c>
      <c r="EX22" s="35">
        <v>1049949.1068</v>
      </c>
      <c r="EY22" s="34">
        <v>489097.01627000002</v>
      </c>
      <c r="EZ22" s="34">
        <v>201434.14765999999</v>
      </c>
      <c r="FA22" s="35">
        <v>1717734.6754000001</v>
      </c>
      <c r="FB22" s="37">
        <v>1032435.782</v>
      </c>
      <c r="FC22" s="34">
        <v>481144.22086</v>
      </c>
      <c r="FD22" s="34">
        <v>130430.30836</v>
      </c>
      <c r="FE22" s="35">
        <v>863696.40399000002</v>
      </c>
      <c r="FF22" s="35">
        <v>1576243.8792000001</v>
      </c>
      <c r="FG22" s="35">
        <v>1631306.9853999999</v>
      </c>
      <c r="FH22" s="35">
        <v>1350683.3411999999</v>
      </c>
      <c r="FI22" s="34">
        <v>1553028.5367000001</v>
      </c>
      <c r="FJ22" s="35">
        <v>3608307.1055000001</v>
      </c>
      <c r="FK22" s="35">
        <v>4773342.6089000003</v>
      </c>
      <c r="FL22" s="35">
        <v>4984452.8907000003</v>
      </c>
      <c r="FM22" s="35">
        <v>4425930.9234999996</v>
      </c>
      <c r="FN22" s="35">
        <v>3265954.7905000001</v>
      </c>
      <c r="FO22" s="37">
        <v>4012225.889</v>
      </c>
      <c r="FP22" s="35">
        <v>3223022.9775999999</v>
      </c>
      <c r="FQ22" s="35">
        <v>2134926.8542999998</v>
      </c>
      <c r="FR22" s="35">
        <v>5197864.9642000003</v>
      </c>
      <c r="FS22" s="35">
        <v>7883969.3545000004</v>
      </c>
      <c r="FT22" s="35">
        <v>6073341.7182</v>
      </c>
      <c r="FU22" s="35">
        <v>5915338.6206999999</v>
      </c>
      <c r="FV22" s="35">
        <v>5357649.3823999995</v>
      </c>
      <c r="FW22" s="39">
        <v>63.356967673</v>
      </c>
      <c r="FX22" s="39">
        <v>67.092014754000004</v>
      </c>
      <c r="FY22" s="33">
        <v>1346</v>
      </c>
      <c r="FZ22" s="38">
        <v>133.29461089</v>
      </c>
      <c r="GA22" s="38">
        <v>136.27753963000001</v>
      </c>
      <c r="GB22" s="33">
        <v>2734</v>
      </c>
      <c r="GC22" s="47">
        <f t="shared" si="3"/>
        <v>0</v>
      </c>
      <c r="GD22" s="49">
        <f t="shared" si="4"/>
        <v>0</v>
      </c>
      <c r="GE22" s="31">
        <f t="shared" si="5"/>
        <v>7</v>
      </c>
    </row>
    <row r="23" spans="1:187" hidden="1" x14ac:dyDescent="0.25">
      <c r="A23" s="32" t="s">
        <v>1048</v>
      </c>
      <c r="B23" s="32" t="s">
        <v>1048</v>
      </c>
      <c r="C23" s="32" t="s">
        <v>1049</v>
      </c>
      <c r="D23" s="45" t="s">
        <v>1600</v>
      </c>
      <c r="E23" s="45">
        <f t="shared" si="2"/>
        <v>46</v>
      </c>
      <c r="F23" s="33">
        <v>2326</v>
      </c>
      <c r="G23" s="33">
        <v>2406</v>
      </c>
      <c r="H23" s="33">
        <v>2072</v>
      </c>
      <c r="I23" s="33">
        <v>1379</v>
      </c>
      <c r="J23" s="33">
        <v>2154</v>
      </c>
      <c r="K23" s="33">
        <v>2004</v>
      </c>
      <c r="L23" s="33">
        <v>1338</v>
      </c>
      <c r="M23" s="33">
        <v>650</v>
      </c>
      <c r="N23" s="33">
        <v>5771</v>
      </c>
      <c r="O23" s="33">
        <v>3698</v>
      </c>
      <c r="P23" s="33">
        <v>2012</v>
      </c>
      <c r="Q23" s="33">
        <v>1868</v>
      </c>
      <c r="R23" s="33">
        <v>980</v>
      </c>
      <c r="S23" s="33">
        <v>33737</v>
      </c>
      <c r="T23" s="33">
        <v>27629</v>
      </c>
      <c r="U23" s="33">
        <v>15827</v>
      </c>
      <c r="V23" s="33">
        <v>7114</v>
      </c>
      <c r="W23" s="33">
        <v>32866</v>
      </c>
      <c r="X23" s="33">
        <v>24892</v>
      </c>
      <c r="Y23" s="33">
        <v>11631</v>
      </c>
      <c r="Z23" s="33">
        <v>3862</v>
      </c>
      <c r="AA23" s="33">
        <v>52110</v>
      </c>
      <c r="AB23" s="33">
        <v>40339</v>
      </c>
      <c r="AC23" s="33">
        <v>23462</v>
      </c>
      <c r="AD23" s="33">
        <v>25214</v>
      </c>
      <c r="AE23" s="33">
        <v>16433</v>
      </c>
      <c r="AF23" s="33">
        <v>6222</v>
      </c>
      <c r="AG23" s="33">
        <v>5650</v>
      </c>
      <c r="AH23" s="33">
        <v>3518</v>
      </c>
      <c r="AI23" s="33">
        <v>1878</v>
      </c>
      <c r="AJ23" s="33">
        <v>5969</v>
      </c>
      <c r="AK23" s="33">
        <v>5105</v>
      </c>
      <c r="AL23" s="33">
        <v>2575</v>
      </c>
      <c r="AM23" s="33">
        <v>1003</v>
      </c>
      <c r="AN23" s="33">
        <v>10892</v>
      </c>
      <c r="AO23" s="33">
        <v>8097</v>
      </c>
      <c r="AP23" s="33">
        <v>4666</v>
      </c>
      <c r="AQ23" s="33">
        <v>4719</v>
      </c>
      <c r="AR23" s="33">
        <v>3546</v>
      </c>
      <c r="AS23" s="33">
        <v>1652</v>
      </c>
      <c r="AT23" s="33">
        <v>1888</v>
      </c>
      <c r="AU23" s="33">
        <v>1561</v>
      </c>
      <c r="AV23" s="33">
        <v>1081</v>
      </c>
      <c r="AW23" s="33">
        <v>1654</v>
      </c>
      <c r="AX23" s="33">
        <v>1637</v>
      </c>
      <c r="AY23" s="33">
        <v>1055</v>
      </c>
      <c r="AZ23" s="33">
        <v>521</v>
      </c>
      <c r="BA23" s="33">
        <v>4381</v>
      </c>
      <c r="BB23" s="33">
        <v>2922</v>
      </c>
      <c r="BC23" s="33">
        <v>1509</v>
      </c>
      <c r="BD23" s="33">
        <v>1428</v>
      </c>
      <c r="BE23" s="33">
        <v>809</v>
      </c>
      <c r="BF23" s="33">
        <v>4570</v>
      </c>
      <c r="BG23" s="33">
        <v>3762</v>
      </c>
      <c r="BH23" s="33">
        <v>1957</v>
      </c>
      <c r="BI23" s="33">
        <v>797</v>
      </c>
      <c r="BJ23" s="33">
        <v>4315</v>
      </c>
      <c r="BK23" s="33">
        <v>3468</v>
      </c>
      <c r="BL23" s="33">
        <v>1520</v>
      </c>
      <c r="BM23" s="33">
        <v>482</v>
      </c>
      <c r="BN23" s="33">
        <v>6511</v>
      </c>
      <c r="BO23" s="33">
        <v>5175</v>
      </c>
      <c r="BP23" s="33">
        <v>3157</v>
      </c>
      <c r="BQ23" s="33">
        <v>3291</v>
      </c>
      <c r="BR23" s="33">
        <v>2737</v>
      </c>
      <c r="BS23" s="33">
        <v>2816</v>
      </c>
      <c r="BT23" s="33">
        <v>2470</v>
      </c>
      <c r="BU23" s="33">
        <v>1604</v>
      </c>
      <c r="BV23" s="33">
        <v>876</v>
      </c>
      <c r="BW23" s="33">
        <v>2673</v>
      </c>
      <c r="BX23" s="33">
        <v>2077</v>
      </c>
      <c r="BY23" s="33">
        <v>1096</v>
      </c>
      <c r="BZ23" s="33">
        <v>435</v>
      </c>
      <c r="CA23" s="33">
        <v>4823</v>
      </c>
      <c r="CB23" s="33">
        <v>3639</v>
      </c>
      <c r="CC23" s="33">
        <v>2045</v>
      </c>
      <c r="CD23" s="33">
        <v>2053</v>
      </c>
      <c r="CE23" s="33">
        <v>1487</v>
      </c>
      <c r="CF23" s="33">
        <v>15762</v>
      </c>
      <c r="CG23" s="33">
        <v>20449</v>
      </c>
      <c r="CH23" s="33">
        <v>19761</v>
      </c>
      <c r="CI23" s="33">
        <v>13300</v>
      </c>
      <c r="CJ23" s="33">
        <v>14581</v>
      </c>
      <c r="CK23" s="33">
        <v>16763</v>
      </c>
      <c r="CL23" s="33">
        <v>11797</v>
      </c>
      <c r="CM23" s="33">
        <v>6084</v>
      </c>
      <c r="CN23" s="33">
        <v>48061</v>
      </c>
      <c r="CO23" s="33">
        <v>31193</v>
      </c>
      <c r="CP23" s="33">
        <v>15275</v>
      </c>
      <c r="CQ23" s="33">
        <v>15597</v>
      </c>
      <c r="CR23" s="33">
        <v>8371</v>
      </c>
      <c r="CS23" s="33">
        <v>641</v>
      </c>
      <c r="CT23" s="33">
        <v>86</v>
      </c>
      <c r="CU23" s="33">
        <v>97</v>
      </c>
      <c r="CV23" s="33">
        <v>30</v>
      </c>
      <c r="CW23" s="33">
        <v>328</v>
      </c>
      <c r="CX23" s="33">
        <v>126</v>
      </c>
      <c r="CY23" s="33">
        <v>105</v>
      </c>
      <c r="CZ23" s="33">
        <v>0</v>
      </c>
      <c r="DA23" s="33">
        <v>31</v>
      </c>
      <c r="DB23" s="33">
        <v>204</v>
      </c>
      <c r="DC23" s="33">
        <v>380</v>
      </c>
      <c r="DD23" s="33">
        <v>440</v>
      </c>
      <c r="DE23" s="33">
        <v>86</v>
      </c>
      <c r="DF23" s="33">
        <v>519</v>
      </c>
      <c r="DG23" s="33">
        <v>0</v>
      </c>
      <c r="DH23" s="33">
        <v>0</v>
      </c>
      <c r="DI23" s="33">
        <v>0</v>
      </c>
      <c r="DJ23" s="33">
        <v>746</v>
      </c>
      <c r="DK23" s="33" t="s">
        <v>856</v>
      </c>
      <c r="DL23" s="33">
        <v>768</v>
      </c>
      <c r="DM23" s="33">
        <v>1878</v>
      </c>
      <c r="DN23" s="33">
        <v>1243</v>
      </c>
      <c r="DO23" s="33">
        <v>1504</v>
      </c>
      <c r="DP23" s="33">
        <v>2844</v>
      </c>
      <c r="DQ23" s="33">
        <v>1334</v>
      </c>
      <c r="DR23" s="33">
        <v>1540</v>
      </c>
      <c r="DS23" s="33">
        <v>1250</v>
      </c>
      <c r="DT23" s="33">
        <v>11232</v>
      </c>
      <c r="DU23" s="33">
        <v>4466</v>
      </c>
      <c r="DV23" s="33">
        <v>0</v>
      </c>
      <c r="DW23" s="33">
        <v>262440</v>
      </c>
      <c r="DX23" s="33">
        <v>277202</v>
      </c>
      <c r="DY23" s="33">
        <v>239145</v>
      </c>
      <c r="DZ23" s="33">
        <v>159451</v>
      </c>
      <c r="EA23" s="33">
        <v>241219</v>
      </c>
      <c r="EB23" s="33">
        <v>225306</v>
      </c>
      <c r="EC23" s="33">
        <v>149744</v>
      </c>
      <c r="ED23" s="33">
        <v>75309</v>
      </c>
      <c r="EE23" s="33">
        <v>659734</v>
      </c>
      <c r="EF23" s="33">
        <v>422729</v>
      </c>
      <c r="EG23" s="33">
        <v>227766</v>
      </c>
      <c r="EH23" s="33">
        <v>210614</v>
      </c>
      <c r="EI23" s="33">
        <v>108973</v>
      </c>
      <c r="EJ23" s="37">
        <v>3066328.929</v>
      </c>
      <c r="EK23" s="35">
        <v>2611727.4149000002</v>
      </c>
      <c r="EL23" s="35">
        <v>1550955.1666000001</v>
      </c>
      <c r="EM23" s="34">
        <v>673609.23630999995</v>
      </c>
      <c r="EN23" s="35">
        <v>3042863.7656999999</v>
      </c>
      <c r="EO23" s="35">
        <v>2416958.9027</v>
      </c>
      <c r="EP23" s="35">
        <v>1124508.0238999999</v>
      </c>
      <c r="EQ23" s="34">
        <v>366512.57676999999</v>
      </c>
      <c r="ER23" s="35">
        <v>4896486.7893000003</v>
      </c>
      <c r="ES23" s="35">
        <v>3821438.0079000001</v>
      </c>
      <c r="ET23" s="35">
        <v>2203316.0861999998</v>
      </c>
      <c r="EU23" s="35">
        <v>2364044.6028</v>
      </c>
      <c r="EV23" s="35">
        <v>1568178.5296</v>
      </c>
      <c r="EW23" s="35">
        <v>4293552.7481000004</v>
      </c>
      <c r="EX23" s="35">
        <v>3393992.2607999998</v>
      </c>
      <c r="EY23" s="37">
        <v>1649621.1640000001</v>
      </c>
      <c r="EZ23" s="34">
        <v>695420.11451999994</v>
      </c>
      <c r="FA23" s="35">
        <v>4099812.4205999998</v>
      </c>
      <c r="FB23" s="35">
        <v>3076359.3724000002</v>
      </c>
      <c r="FC23" s="37">
        <v>1284912.118</v>
      </c>
      <c r="FD23" s="34">
        <v>399696.35728</v>
      </c>
      <c r="FE23" s="35">
        <v>5883298.8608999997</v>
      </c>
      <c r="FF23" s="35">
        <v>4711215.3804000001</v>
      </c>
      <c r="FG23" s="35">
        <v>2947247.5095000002</v>
      </c>
      <c r="FH23" s="35">
        <v>2923673.5543</v>
      </c>
      <c r="FI23" s="35">
        <v>2427931.2505999999</v>
      </c>
      <c r="FJ23" s="35">
        <v>4286602.9751000004</v>
      </c>
      <c r="FK23" s="35">
        <v>5219332.7289000005</v>
      </c>
      <c r="FL23" s="35">
        <v>4695027.4978999998</v>
      </c>
      <c r="FM23" s="35">
        <v>3268752.0077999998</v>
      </c>
      <c r="FN23" s="35">
        <v>4120672.3385999999</v>
      </c>
      <c r="FO23" s="35">
        <v>4466666.0866</v>
      </c>
      <c r="FP23" s="35">
        <v>2927243.4172</v>
      </c>
      <c r="FQ23" s="35">
        <v>1490028.1564</v>
      </c>
      <c r="FR23" s="35">
        <v>12282165.875</v>
      </c>
      <c r="FS23" s="35">
        <v>8022007.0718999999</v>
      </c>
      <c r="FT23" s="35">
        <v>4020893.8465999998</v>
      </c>
      <c r="FU23" s="35">
        <v>4044577.9517000001</v>
      </c>
      <c r="FV23" s="37">
        <v>2104680.4635000001</v>
      </c>
      <c r="FW23" s="39">
        <v>45.597460499999997</v>
      </c>
      <c r="FX23" s="39">
        <v>42.136591479000003</v>
      </c>
      <c r="FY23" s="33">
        <v>1345</v>
      </c>
      <c r="FZ23" s="39">
        <v>92.512547154999993</v>
      </c>
      <c r="GA23" s="38">
        <v>89.755639098000003</v>
      </c>
      <c r="GB23" s="33">
        <v>2865</v>
      </c>
      <c r="GC23" s="47">
        <f t="shared" si="3"/>
        <v>0</v>
      </c>
      <c r="GD23" s="49">
        <f t="shared" si="4"/>
        <v>0</v>
      </c>
      <c r="GE23" s="31">
        <f t="shared" si="5"/>
        <v>1</v>
      </c>
    </row>
    <row r="24" spans="1:187" hidden="1" x14ac:dyDescent="0.25">
      <c r="A24" s="32" t="s">
        <v>974</v>
      </c>
      <c r="B24" s="32" t="s">
        <v>974</v>
      </c>
      <c r="C24" s="32" t="s">
        <v>975</v>
      </c>
      <c r="D24" s="45" t="s">
        <v>1550</v>
      </c>
      <c r="E24" s="45">
        <f t="shared" si="2"/>
        <v>51</v>
      </c>
      <c r="F24" s="33">
        <v>2032</v>
      </c>
      <c r="G24" s="33">
        <v>2249</v>
      </c>
      <c r="H24" s="33">
        <v>2132</v>
      </c>
      <c r="I24" s="33">
        <v>1884</v>
      </c>
      <c r="J24" s="33">
        <v>2025</v>
      </c>
      <c r="K24" s="33">
        <v>1900</v>
      </c>
      <c r="L24" s="33">
        <v>1507</v>
      </c>
      <c r="M24" s="33">
        <v>873</v>
      </c>
      <c r="N24" s="33">
        <v>2502</v>
      </c>
      <c r="O24" s="33">
        <v>3564</v>
      </c>
      <c r="P24" s="33">
        <v>3544</v>
      </c>
      <c r="Q24" s="33">
        <v>3163</v>
      </c>
      <c r="R24" s="33">
        <v>1829</v>
      </c>
      <c r="S24" s="33">
        <v>23491</v>
      </c>
      <c r="T24" s="33">
        <v>19646</v>
      </c>
      <c r="U24" s="33">
        <v>12274</v>
      </c>
      <c r="V24" s="33">
        <v>6934</v>
      </c>
      <c r="W24" s="33">
        <v>24624</v>
      </c>
      <c r="X24" s="33">
        <v>18862</v>
      </c>
      <c r="Y24" s="33">
        <v>10509</v>
      </c>
      <c r="Z24" s="33">
        <v>3741</v>
      </c>
      <c r="AA24" s="33">
        <v>18261</v>
      </c>
      <c r="AB24" s="33">
        <v>27246</v>
      </c>
      <c r="AC24" s="33">
        <v>30241</v>
      </c>
      <c r="AD24" s="33">
        <v>27253</v>
      </c>
      <c r="AE24" s="33">
        <v>17080</v>
      </c>
      <c r="AF24" s="33">
        <v>4210</v>
      </c>
      <c r="AG24" s="33">
        <v>3805</v>
      </c>
      <c r="AH24" s="33">
        <v>2747</v>
      </c>
      <c r="AI24" s="33">
        <v>1924</v>
      </c>
      <c r="AJ24" s="33">
        <v>4897</v>
      </c>
      <c r="AK24" s="33">
        <v>3776</v>
      </c>
      <c r="AL24" s="33">
        <v>2502</v>
      </c>
      <c r="AM24" s="33">
        <v>1154</v>
      </c>
      <c r="AN24" s="33">
        <v>4085</v>
      </c>
      <c r="AO24" s="33">
        <v>6247</v>
      </c>
      <c r="AP24" s="33">
        <v>6113</v>
      </c>
      <c r="AQ24" s="33">
        <v>5401</v>
      </c>
      <c r="AR24" s="33">
        <v>3169</v>
      </c>
      <c r="AS24" s="33">
        <v>1550</v>
      </c>
      <c r="AT24" s="33">
        <v>1812</v>
      </c>
      <c r="AU24" s="33">
        <v>1801</v>
      </c>
      <c r="AV24" s="33">
        <v>1552</v>
      </c>
      <c r="AW24" s="33">
        <v>1704</v>
      </c>
      <c r="AX24" s="33">
        <v>1666</v>
      </c>
      <c r="AY24" s="33">
        <v>1383</v>
      </c>
      <c r="AZ24" s="33">
        <v>793</v>
      </c>
      <c r="BA24" s="33">
        <v>2105</v>
      </c>
      <c r="BB24" s="33">
        <v>3110</v>
      </c>
      <c r="BC24" s="33">
        <v>2946</v>
      </c>
      <c r="BD24" s="33">
        <v>2607</v>
      </c>
      <c r="BE24" s="33">
        <v>1493</v>
      </c>
      <c r="BF24" s="33">
        <v>2660</v>
      </c>
      <c r="BG24" s="33">
        <v>1993</v>
      </c>
      <c r="BH24" s="33">
        <v>946</v>
      </c>
      <c r="BI24" s="33">
        <v>372</v>
      </c>
      <c r="BJ24" s="33">
        <v>3193</v>
      </c>
      <c r="BK24" s="33">
        <v>2110</v>
      </c>
      <c r="BL24" s="33">
        <v>1119</v>
      </c>
      <c r="BM24" s="33">
        <v>361</v>
      </c>
      <c r="BN24" s="33">
        <v>1980</v>
      </c>
      <c r="BO24" s="33">
        <v>3137</v>
      </c>
      <c r="BP24" s="33">
        <v>3167</v>
      </c>
      <c r="BQ24" s="33">
        <v>2794</v>
      </c>
      <c r="BR24" s="33">
        <v>1676</v>
      </c>
      <c r="BS24" s="33">
        <v>2076</v>
      </c>
      <c r="BT24" s="33">
        <v>1906</v>
      </c>
      <c r="BU24" s="33">
        <v>1487</v>
      </c>
      <c r="BV24" s="33">
        <v>1142</v>
      </c>
      <c r="BW24" s="33">
        <v>2168</v>
      </c>
      <c r="BX24" s="33">
        <v>1728</v>
      </c>
      <c r="BY24" s="33">
        <v>1173</v>
      </c>
      <c r="BZ24" s="33">
        <v>577</v>
      </c>
      <c r="CA24" s="33">
        <v>2026</v>
      </c>
      <c r="CB24" s="33">
        <v>2990</v>
      </c>
      <c r="CC24" s="33">
        <v>2997</v>
      </c>
      <c r="CD24" s="33">
        <v>2719</v>
      </c>
      <c r="CE24" s="33">
        <v>1525</v>
      </c>
      <c r="CF24" s="33">
        <v>13063</v>
      </c>
      <c r="CG24" s="33">
        <v>17336</v>
      </c>
      <c r="CH24" s="33">
        <v>18166</v>
      </c>
      <c r="CI24" s="33">
        <v>14584</v>
      </c>
      <c r="CJ24" s="33">
        <v>13975</v>
      </c>
      <c r="CK24" s="33">
        <v>14132</v>
      </c>
      <c r="CL24" s="33">
        <v>12498</v>
      </c>
      <c r="CM24" s="33">
        <v>7711</v>
      </c>
      <c r="CN24" s="33">
        <v>18995</v>
      </c>
      <c r="CO24" s="33">
        <v>26811</v>
      </c>
      <c r="CP24" s="33">
        <v>26402</v>
      </c>
      <c r="CQ24" s="33">
        <v>24512</v>
      </c>
      <c r="CR24" s="33">
        <v>14745</v>
      </c>
      <c r="CS24" s="33">
        <v>0</v>
      </c>
      <c r="CT24" s="33">
        <v>12</v>
      </c>
      <c r="CU24" s="33">
        <v>0</v>
      </c>
      <c r="CV24" s="33">
        <v>0</v>
      </c>
      <c r="CW24" s="33">
        <v>217</v>
      </c>
      <c r="CX24" s="33">
        <v>65</v>
      </c>
      <c r="CY24" s="33">
        <v>123</v>
      </c>
      <c r="CZ24" s="33">
        <v>462</v>
      </c>
      <c r="DA24" s="33">
        <v>0</v>
      </c>
      <c r="DB24" s="33">
        <v>36</v>
      </c>
      <c r="DC24" s="33">
        <v>417</v>
      </c>
      <c r="DD24" s="33">
        <v>178</v>
      </c>
      <c r="DE24" s="33">
        <v>122</v>
      </c>
      <c r="DF24" s="33">
        <v>482</v>
      </c>
      <c r="DG24" s="33">
        <v>15</v>
      </c>
      <c r="DH24" s="33">
        <v>734</v>
      </c>
      <c r="DI24" s="33">
        <v>436</v>
      </c>
      <c r="DJ24" s="33">
        <v>1913</v>
      </c>
      <c r="DK24" s="33">
        <v>0</v>
      </c>
      <c r="DL24" s="33">
        <v>673</v>
      </c>
      <c r="DM24" s="33">
        <v>77</v>
      </c>
      <c r="DN24" s="33">
        <v>2366</v>
      </c>
      <c r="DO24" s="33">
        <v>845</v>
      </c>
      <c r="DP24" s="33">
        <v>1033</v>
      </c>
      <c r="DQ24" s="33">
        <v>1366</v>
      </c>
      <c r="DR24" s="33">
        <v>1041</v>
      </c>
      <c r="DS24" s="33">
        <v>2738</v>
      </c>
      <c r="DT24" s="33">
        <v>1795</v>
      </c>
      <c r="DU24" s="33">
        <v>3843</v>
      </c>
      <c r="DV24" s="33">
        <v>3844</v>
      </c>
      <c r="DW24" s="33">
        <v>247805</v>
      </c>
      <c r="DX24" s="33">
        <v>279517</v>
      </c>
      <c r="DY24" s="33">
        <v>268447</v>
      </c>
      <c r="DZ24" s="33">
        <v>237500</v>
      </c>
      <c r="EA24" s="33">
        <v>247946</v>
      </c>
      <c r="EB24" s="33">
        <v>236405</v>
      </c>
      <c r="EC24" s="33">
        <v>192776</v>
      </c>
      <c r="ED24" s="33">
        <v>109926</v>
      </c>
      <c r="EE24" s="33">
        <v>311950</v>
      </c>
      <c r="EF24" s="33">
        <v>446119</v>
      </c>
      <c r="EG24" s="33">
        <v>442701</v>
      </c>
      <c r="EH24" s="33">
        <v>393199</v>
      </c>
      <c r="EI24" s="33">
        <v>226353</v>
      </c>
      <c r="EJ24" s="35">
        <v>2660794.5022999998</v>
      </c>
      <c r="EK24" s="35">
        <v>2373406.7119</v>
      </c>
      <c r="EL24" s="35">
        <v>1532102.6132</v>
      </c>
      <c r="EM24" s="34">
        <v>891239.90333</v>
      </c>
      <c r="EN24" s="35">
        <v>2853554.7533</v>
      </c>
      <c r="EO24" s="40">
        <v>2266765.7599999998</v>
      </c>
      <c r="EP24" s="37">
        <v>1313616.567</v>
      </c>
      <c r="EQ24" s="34">
        <v>493326.55437000003</v>
      </c>
      <c r="ER24" s="35">
        <v>2207143.4512</v>
      </c>
      <c r="ES24" s="40">
        <v>3311144.9610000001</v>
      </c>
      <c r="ET24" s="35">
        <v>3617016.8602</v>
      </c>
      <c r="EU24" s="37">
        <v>3251407.77</v>
      </c>
      <c r="EV24" s="35">
        <v>1998094.3230999999</v>
      </c>
      <c r="EW24" s="35">
        <v>2528344.6239</v>
      </c>
      <c r="EX24" s="43">
        <v>1739992.2</v>
      </c>
      <c r="EY24" s="34">
        <v>806062.12881999998</v>
      </c>
      <c r="EZ24" s="34">
        <v>284823.93111</v>
      </c>
      <c r="FA24" s="35">
        <v>2994422.4859000002</v>
      </c>
      <c r="FB24" s="35">
        <v>1831653.1148000001</v>
      </c>
      <c r="FC24" s="34">
        <v>909936.32368000003</v>
      </c>
      <c r="FD24" s="34">
        <v>271127.70980999997</v>
      </c>
      <c r="FE24" s="35">
        <v>1830367.9805000001</v>
      </c>
      <c r="FF24" s="35">
        <v>2754222.3136999998</v>
      </c>
      <c r="FG24" s="35">
        <v>2846839.3486000001</v>
      </c>
      <c r="FH24" s="35">
        <v>2462214.1926000002</v>
      </c>
      <c r="FI24" s="35">
        <v>1472718.6825999999</v>
      </c>
      <c r="FJ24" s="35">
        <v>3965685.1825000001</v>
      </c>
      <c r="FK24" s="35">
        <v>5012196.3857000005</v>
      </c>
      <c r="FL24" s="35">
        <v>5283828.1226000004</v>
      </c>
      <c r="FM24" s="35">
        <v>4515868.1051000003</v>
      </c>
      <c r="FN24" s="35">
        <v>4352868.9017000003</v>
      </c>
      <c r="FO24" s="35">
        <v>4344327.1495000003</v>
      </c>
      <c r="FP24" s="35">
        <v>3886173.5981999999</v>
      </c>
      <c r="FQ24" s="37">
        <v>2284759.2659999998</v>
      </c>
      <c r="FR24" s="35">
        <v>5764890.1678999998</v>
      </c>
      <c r="FS24" s="35">
        <v>8476980.3562000003</v>
      </c>
      <c r="FT24" s="35">
        <v>7986292.5739000002</v>
      </c>
      <c r="FU24" s="35">
        <v>7224876.6860999996</v>
      </c>
      <c r="FV24" s="35">
        <v>4192666.9271</v>
      </c>
      <c r="FW24" s="39">
        <v>58.909345657000003</v>
      </c>
      <c r="FX24" s="39">
        <v>59.164501299000001</v>
      </c>
      <c r="FY24" s="33">
        <v>1480</v>
      </c>
      <c r="FZ24" s="38">
        <v>108.66709358</v>
      </c>
      <c r="GA24" s="39">
        <v>108.8946632</v>
      </c>
      <c r="GB24" s="33">
        <v>2724</v>
      </c>
      <c r="GC24" s="47">
        <f t="shared" si="3"/>
        <v>0</v>
      </c>
      <c r="GD24" s="49">
        <f t="shared" si="4"/>
        <v>0</v>
      </c>
      <c r="GE24" s="31">
        <f t="shared" si="5"/>
        <v>0</v>
      </c>
    </row>
    <row r="25" spans="1:187" hidden="1" x14ac:dyDescent="0.25">
      <c r="A25" s="32" t="s">
        <v>1034</v>
      </c>
      <c r="B25" s="32" t="s">
        <v>1034</v>
      </c>
      <c r="C25" s="32" t="s">
        <v>1035</v>
      </c>
      <c r="D25" s="45" t="s">
        <v>1590</v>
      </c>
      <c r="E25" s="45">
        <f t="shared" si="2"/>
        <v>49</v>
      </c>
      <c r="F25" s="33">
        <v>1456</v>
      </c>
      <c r="G25" s="33">
        <v>1639</v>
      </c>
      <c r="H25" s="33">
        <v>1385</v>
      </c>
      <c r="I25" s="33">
        <v>1158</v>
      </c>
      <c r="J25" s="33">
        <v>1444</v>
      </c>
      <c r="K25" s="33">
        <v>1331</v>
      </c>
      <c r="L25" s="33">
        <v>920</v>
      </c>
      <c r="M25" s="33">
        <v>548</v>
      </c>
      <c r="N25" s="33">
        <v>1880</v>
      </c>
      <c r="O25" s="33">
        <v>1171</v>
      </c>
      <c r="P25" s="33">
        <v>1569</v>
      </c>
      <c r="Q25" s="33">
        <v>2025</v>
      </c>
      <c r="R25" s="33">
        <v>3236</v>
      </c>
      <c r="S25" s="33">
        <v>18507</v>
      </c>
      <c r="T25" s="33">
        <v>15576</v>
      </c>
      <c r="U25" s="33">
        <v>9999</v>
      </c>
      <c r="V25" s="33">
        <v>5252</v>
      </c>
      <c r="W25" s="33">
        <v>16404</v>
      </c>
      <c r="X25" s="33">
        <v>12552</v>
      </c>
      <c r="Y25" s="33">
        <v>6994</v>
      </c>
      <c r="Z25" s="33">
        <v>2750</v>
      </c>
      <c r="AA25" s="33">
        <v>13605</v>
      </c>
      <c r="AB25" s="33">
        <v>9732</v>
      </c>
      <c r="AC25" s="33">
        <v>12652</v>
      </c>
      <c r="AD25" s="33">
        <v>18626</v>
      </c>
      <c r="AE25" s="33">
        <v>33419</v>
      </c>
      <c r="AF25" s="33">
        <v>2666</v>
      </c>
      <c r="AG25" s="33">
        <v>2625</v>
      </c>
      <c r="AH25" s="33">
        <v>1831</v>
      </c>
      <c r="AI25" s="33">
        <v>1198</v>
      </c>
      <c r="AJ25" s="33">
        <v>2823</v>
      </c>
      <c r="AK25" s="33">
        <v>2526</v>
      </c>
      <c r="AL25" s="33">
        <v>1413</v>
      </c>
      <c r="AM25" s="33">
        <v>658</v>
      </c>
      <c r="AN25" s="33">
        <v>2744</v>
      </c>
      <c r="AO25" s="33">
        <v>1733</v>
      </c>
      <c r="AP25" s="33">
        <v>2402</v>
      </c>
      <c r="AQ25" s="33">
        <v>3258</v>
      </c>
      <c r="AR25" s="33">
        <v>5603</v>
      </c>
      <c r="AS25" s="33">
        <v>1031</v>
      </c>
      <c r="AT25" s="33">
        <v>1245</v>
      </c>
      <c r="AU25" s="33">
        <v>1131</v>
      </c>
      <c r="AV25" s="33">
        <v>959</v>
      </c>
      <c r="AW25" s="33">
        <v>1051</v>
      </c>
      <c r="AX25" s="33">
        <v>1021</v>
      </c>
      <c r="AY25" s="33">
        <v>741</v>
      </c>
      <c r="AZ25" s="33">
        <v>438</v>
      </c>
      <c r="BA25" s="33">
        <v>1514</v>
      </c>
      <c r="BB25" s="33">
        <v>869</v>
      </c>
      <c r="BC25" s="33">
        <v>1239</v>
      </c>
      <c r="BD25" s="33">
        <v>1542</v>
      </c>
      <c r="BE25" s="33">
        <v>2453</v>
      </c>
      <c r="BF25" s="33">
        <v>1635</v>
      </c>
      <c r="BG25" s="33">
        <v>1380</v>
      </c>
      <c r="BH25" s="33">
        <v>700</v>
      </c>
      <c r="BI25" s="33">
        <v>239</v>
      </c>
      <c r="BJ25" s="33">
        <v>1772</v>
      </c>
      <c r="BK25" s="33">
        <v>1505</v>
      </c>
      <c r="BL25" s="33">
        <v>672</v>
      </c>
      <c r="BM25" s="33">
        <v>220</v>
      </c>
      <c r="BN25" s="33">
        <v>1230</v>
      </c>
      <c r="BO25" s="33">
        <v>864</v>
      </c>
      <c r="BP25" s="33">
        <v>1163</v>
      </c>
      <c r="BQ25" s="33">
        <v>1716</v>
      </c>
      <c r="BR25" s="33">
        <v>3150</v>
      </c>
      <c r="BS25" s="33">
        <v>1443</v>
      </c>
      <c r="BT25" s="33">
        <v>1268</v>
      </c>
      <c r="BU25" s="33">
        <v>925</v>
      </c>
      <c r="BV25" s="33">
        <v>660</v>
      </c>
      <c r="BW25" s="33">
        <v>1337</v>
      </c>
      <c r="BX25" s="33">
        <v>1075</v>
      </c>
      <c r="BY25" s="33">
        <v>631</v>
      </c>
      <c r="BZ25" s="33">
        <v>310</v>
      </c>
      <c r="CA25" s="33">
        <v>1281</v>
      </c>
      <c r="CB25" s="33">
        <v>829</v>
      </c>
      <c r="CC25" s="33">
        <v>1146</v>
      </c>
      <c r="CD25" s="33">
        <v>1616</v>
      </c>
      <c r="CE25" s="33">
        <v>2777</v>
      </c>
      <c r="CF25" s="33">
        <v>10198</v>
      </c>
      <c r="CG25" s="33">
        <v>16065</v>
      </c>
      <c r="CH25" s="33">
        <v>13458</v>
      </c>
      <c r="CI25" s="33">
        <v>13054</v>
      </c>
      <c r="CJ25" s="33">
        <v>9121</v>
      </c>
      <c r="CK25" s="33">
        <v>11054</v>
      </c>
      <c r="CL25" s="33">
        <v>8788</v>
      </c>
      <c r="CM25" s="33">
        <v>5960</v>
      </c>
      <c r="CN25" s="33">
        <v>19027</v>
      </c>
      <c r="CO25" s="33">
        <v>9800</v>
      </c>
      <c r="CP25" s="33">
        <v>12392</v>
      </c>
      <c r="CQ25" s="33">
        <v>17887</v>
      </c>
      <c r="CR25" s="33">
        <v>28592</v>
      </c>
      <c r="CS25" s="33">
        <v>13</v>
      </c>
      <c r="CT25" s="33">
        <v>0</v>
      </c>
      <c r="CU25" s="33">
        <v>198</v>
      </c>
      <c r="CV25" s="33">
        <v>148</v>
      </c>
      <c r="CW25" s="33">
        <v>113</v>
      </c>
      <c r="CX25" s="33">
        <v>102</v>
      </c>
      <c r="CY25" s="33">
        <v>112</v>
      </c>
      <c r="CZ25" s="33">
        <v>0</v>
      </c>
      <c r="DA25" s="33">
        <v>691</v>
      </c>
      <c r="DB25" s="33">
        <v>122</v>
      </c>
      <c r="DC25" s="33">
        <v>453</v>
      </c>
      <c r="DD25" s="33">
        <v>119</v>
      </c>
      <c r="DE25" s="33">
        <v>197</v>
      </c>
      <c r="DF25" s="33">
        <v>23</v>
      </c>
      <c r="DG25" s="33">
        <v>442</v>
      </c>
      <c r="DH25" s="33">
        <v>0</v>
      </c>
      <c r="DI25" s="33">
        <v>784</v>
      </c>
      <c r="DJ25" s="33">
        <v>0</v>
      </c>
      <c r="DK25" s="33">
        <v>0</v>
      </c>
      <c r="DL25" s="33">
        <v>366</v>
      </c>
      <c r="DM25" s="33">
        <v>1066</v>
      </c>
      <c r="DN25" s="33">
        <v>863</v>
      </c>
      <c r="DO25" s="33">
        <v>915</v>
      </c>
      <c r="DP25" s="33">
        <v>1595</v>
      </c>
      <c r="DQ25" s="33">
        <v>611</v>
      </c>
      <c r="DR25" s="33">
        <v>701</v>
      </c>
      <c r="DS25" s="33">
        <v>1172</v>
      </c>
      <c r="DT25" s="33">
        <v>1584</v>
      </c>
      <c r="DU25" s="33">
        <v>1779</v>
      </c>
      <c r="DV25" s="33">
        <v>1513</v>
      </c>
      <c r="DW25" s="33">
        <v>146873</v>
      </c>
      <c r="DX25" s="33">
        <v>165807</v>
      </c>
      <c r="DY25" s="33">
        <v>142164</v>
      </c>
      <c r="DZ25" s="33">
        <v>117751</v>
      </c>
      <c r="EA25" s="33">
        <v>143983</v>
      </c>
      <c r="EB25" s="33">
        <v>137299</v>
      </c>
      <c r="EC25" s="33">
        <v>90976</v>
      </c>
      <c r="ED25" s="33">
        <v>55997</v>
      </c>
      <c r="EE25" s="33">
        <v>191356</v>
      </c>
      <c r="EF25" s="33">
        <v>118341</v>
      </c>
      <c r="EG25" s="33">
        <v>160664</v>
      </c>
      <c r="EH25" s="33">
        <v>203842</v>
      </c>
      <c r="EI25" s="33">
        <v>326647</v>
      </c>
      <c r="EJ25" s="35">
        <v>1661307.3075999999</v>
      </c>
      <c r="EK25" s="35">
        <v>1480644.3648999999</v>
      </c>
      <c r="EL25" s="34">
        <v>984720.37705000001</v>
      </c>
      <c r="EM25" s="34">
        <v>492675.79869000003</v>
      </c>
      <c r="EN25" s="35">
        <v>1504136.3095</v>
      </c>
      <c r="EO25" s="35">
        <v>1200192.7187999999</v>
      </c>
      <c r="EP25" s="34">
        <v>693066.87675000005</v>
      </c>
      <c r="EQ25" s="34">
        <v>276762.73613999999</v>
      </c>
      <c r="ER25" s="35">
        <v>1278748.2660999999</v>
      </c>
      <c r="ES25" s="35">
        <v>906995.30371999997</v>
      </c>
      <c r="ET25" s="35">
        <v>1210288.6573999999</v>
      </c>
      <c r="EU25" s="34">
        <v>1763168.5829</v>
      </c>
      <c r="EV25" s="35">
        <v>3134305.6793</v>
      </c>
      <c r="EW25" s="40">
        <v>1648568.29</v>
      </c>
      <c r="EX25" s="35">
        <v>1404223.0268000001</v>
      </c>
      <c r="EY25" s="34">
        <v>680703.47681000002</v>
      </c>
      <c r="EZ25" s="34">
        <v>256658.36835</v>
      </c>
      <c r="FA25" s="35">
        <v>1663889.5185</v>
      </c>
      <c r="FB25" s="35">
        <v>1312344.7879000001</v>
      </c>
      <c r="FC25" s="34">
        <v>568208.90735999995</v>
      </c>
      <c r="FD25" s="34">
        <v>237971.81847</v>
      </c>
      <c r="FE25" s="35">
        <v>1326009.2751</v>
      </c>
      <c r="FF25" s="35">
        <v>947129.12815999996</v>
      </c>
      <c r="FG25" s="37">
        <v>1086016.611</v>
      </c>
      <c r="FH25" s="34">
        <v>1631124.3592999999</v>
      </c>
      <c r="FI25" s="35">
        <v>2782288.8207</v>
      </c>
      <c r="FJ25" s="35">
        <v>2676350.7425000002</v>
      </c>
      <c r="FK25" s="35">
        <v>3575094.7450999999</v>
      </c>
      <c r="FL25" s="35">
        <v>3239886.6664999998</v>
      </c>
      <c r="FM25" s="37">
        <v>2904752.7850000001</v>
      </c>
      <c r="FN25" s="35">
        <v>2566868.7211000002</v>
      </c>
      <c r="FO25" s="35">
        <v>2757943.5054000001</v>
      </c>
      <c r="FP25" s="35">
        <v>2074686.5833000001</v>
      </c>
      <c r="FQ25" s="35">
        <v>1293086.6446</v>
      </c>
      <c r="FR25" s="35">
        <v>4504384.8507000003</v>
      </c>
      <c r="FS25" s="35">
        <v>2364573.7105999999</v>
      </c>
      <c r="FT25" s="35">
        <v>3154132.4915999998</v>
      </c>
      <c r="FU25" s="35">
        <v>4156593.2974</v>
      </c>
      <c r="FV25" s="35">
        <v>6908986.0431000004</v>
      </c>
      <c r="FW25" s="39">
        <v>47.480013407000001</v>
      </c>
      <c r="FX25" s="39">
        <v>48.792884371</v>
      </c>
      <c r="FY25" s="33">
        <v>768</v>
      </c>
      <c r="FZ25" s="38">
        <v>118.29932771</v>
      </c>
      <c r="GA25" s="38">
        <v>122.29987294</v>
      </c>
      <c r="GB25" s="33">
        <v>1925</v>
      </c>
      <c r="GC25" s="47">
        <f t="shared" si="3"/>
        <v>0</v>
      </c>
      <c r="GD25" s="49">
        <f t="shared" si="4"/>
        <v>0</v>
      </c>
      <c r="GE25" s="31">
        <f t="shared" si="5"/>
        <v>0</v>
      </c>
    </row>
    <row r="26" spans="1:187" hidden="1" x14ac:dyDescent="0.25">
      <c r="A26" s="32" t="s">
        <v>946</v>
      </c>
      <c r="B26" s="32" t="s">
        <v>946</v>
      </c>
      <c r="C26" s="32" t="s">
        <v>947</v>
      </c>
      <c r="D26" s="45" t="s">
        <v>1714</v>
      </c>
      <c r="E26" s="45">
        <f t="shared" si="2"/>
        <v>49</v>
      </c>
      <c r="F26" s="33">
        <v>3258</v>
      </c>
      <c r="G26" s="33">
        <v>3476</v>
      </c>
      <c r="H26" s="33">
        <v>3190</v>
      </c>
      <c r="I26" s="33">
        <v>2517</v>
      </c>
      <c r="J26" s="33">
        <v>2852</v>
      </c>
      <c r="K26" s="33">
        <v>2702</v>
      </c>
      <c r="L26" s="33">
        <v>1967</v>
      </c>
      <c r="M26" s="33">
        <v>1027</v>
      </c>
      <c r="N26" s="33">
        <v>5188</v>
      </c>
      <c r="O26" s="33">
        <v>6392</v>
      </c>
      <c r="P26" s="33">
        <v>2952</v>
      </c>
      <c r="Q26" s="33">
        <v>3865</v>
      </c>
      <c r="R26" s="33">
        <v>2592</v>
      </c>
      <c r="S26" s="33">
        <v>23694</v>
      </c>
      <c r="T26" s="33">
        <v>17403</v>
      </c>
      <c r="U26" s="33">
        <v>10489</v>
      </c>
      <c r="V26" s="33">
        <v>4957</v>
      </c>
      <c r="W26" s="33">
        <v>20607</v>
      </c>
      <c r="X26" s="33">
        <v>14968</v>
      </c>
      <c r="Y26" s="33">
        <v>7778</v>
      </c>
      <c r="Z26" s="33">
        <v>2486</v>
      </c>
      <c r="AA26" s="33">
        <v>21804</v>
      </c>
      <c r="AB26" s="33">
        <v>29084</v>
      </c>
      <c r="AC26" s="33">
        <v>16196</v>
      </c>
      <c r="AD26" s="33">
        <v>19817</v>
      </c>
      <c r="AE26" s="33">
        <v>15481</v>
      </c>
      <c r="AF26" s="33">
        <v>6156</v>
      </c>
      <c r="AG26" s="33">
        <v>5598</v>
      </c>
      <c r="AH26" s="33">
        <v>4304</v>
      </c>
      <c r="AI26" s="33">
        <v>2778</v>
      </c>
      <c r="AJ26" s="33">
        <v>5784</v>
      </c>
      <c r="AK26" s="33">
        <v>4818</v>
      </c>
      <c r="AL26" s="33">
        <v>3117</v>
      </c>
      <c r="AM26" s="33">
        <v>1293</v>
      </c>
      <c r="AN26" s="33">
        <v>7852</v>
      </c>
      <c r="AO26" s="33">
        <v>9937</v>
      </c>
      <c r="AP26" s="33">
        <v>5203</v>
      </c>
      <c r="AQ26" s="33">
        <v>6381</v>
      </c>
      <c r="AR26" s="33">
        <v>4475</v>
      </c>
      <c r="AS26" s="33">
        <v>2696</v>
      </c>
      <c r="AT26" s="33">
        <v>3109</v>
      </c>
      <c r="AU26" s="33">
        <v>2809</v>
      </c>
      <c r="AV26" s="33">
        <v>2175</v>
      </c>
      <c r="AW26" s="33">
        <v>2530</v>
      </c>
      <c r="AX26" s="33">
        <v>2577</v>
      </c>
      <c r="AY26" s="33">
        <v>1854</v>
      </c>
      <c r="AZ26" s="33">
        <v>935</v>
      </c>
      <c r="BA26" s="33">
        <v>4606</v>
      </c>
      <c r="BB26" s="33">
        <v>5821</v>
      </c>
      <c r="BC26" s="33">
        <v>2744</v>
      </c>
      <c r="BD26" s="33">
        <v>3355</v>
      </c>
      <c r="BE26" s="33">
        <v>2159</v>
      </c>
      <c r="BF26" s="33">
        <v>3460</v>
      </c>
      <c r="BG26" s="33">
        <v>2489</v>
      </c>
      <c r="BH26" s="33">
        <v>1495</v>
      </c>
      <c r="BI26" s="33">
        <v>603</v>
      </c>
      <c r="BJ26" s="33">
        <v>3254</v>
      </c>
      <c r="BK26" s="33">
        <v>2241</v>
      </c>
      <c r="BL26" s="33">
        <v>1263</v>
      </c>
      <c r="BM26" s="33">
        <v>358</v>
      </c>
      <c r="BN26" s="33">
        <v>3246</v>
      </c>
      <c r="BO26" s="33">
        <v>4116</v>
      </c>
      <c r="BP26" s="33">
        <v>2459</v>
      </c>
      <c r="BQ26" s="33">
        <v>3026</v>
      </c>
      <c r="BR26" s="33">
        <v>2316</v>
      </c>
      <c r="BS26" s="33">
        <v>3171</v>
      </c>
      <c r="BT26" s="33">
        <v>2823</v>
      </c>
      <c r="BU26" s="33">
        <v>2134</v>
      </c>
      <c r="BV26" s="33">
        <v>1414</v>
      </c>
      <c r="BW26" s="33">
        <v>2831</v>
      </c>
      <c r="BX26" s="33">
        <v>2204</v>
      </c>
      <c r="BY26" s="33">
        <v>1368</v>
      </c>
      <c r="BZ26" s="33">
        <v>606</v>
      </c>
      <c r="CA26" s="33">
        <v>3824</v>
      </c>
      <c r="CB26" s="33">
        <v>4962</v>
      </c>
      <c r="CC26" s="33">
        <v>2516</v>
      </c>
      <c r="CD26" s="33">
        <v>3071</v>
      </c>
      <c r="CE26" s="33">
        <v>2178</v>
      </c>
      <c r="CF26" s="33">
        <v>22727</v>
      </c>
      <c r="CG26" s="33">
        <v>30675</v>
      </c>
      <c r="CH26" s="33">
        <v>30321</v>
      </c>
      <c r="CI26" s="33">
        <v>21328</v>
      </c>
      <c r="CJ26" s="33">
        <v>20951</v>
      </c>
      <c r="CK26" s="33">
        <v>22865</v>
      </c>
      <c r="CL26" s="33">
        <v>18831</v>
      </c>
      <c r="CM26" s="33">
        <v>10043</v>
      </c>
      <c r="CN26" s="33">
        <v>42874</v>
      </c>
      <c r="CO26" s="33">
        <v>56489</v>
      </c>
      <c r="CP26" s="33">
        <v>26823</v>
      </c>
      <c r="CQ26" s="33">
        <v>32012</v>
      </c>
      <c r="CR26" s="33">
        <v>19543</v>
      </c>
      <c r="CS26" s="33">
        <v>0</v>
      </c>
      <c r="CT26" s="33" t="s">
        <v>856</v>
      </c>
      <c r="CU26" s="33">
        <v>1010</v>
      </c>
      <c r="CV26" s="33">
        <v>0</v>
      </c>
      <c r="CW26" s="33">
        <v>100</v>
      </c>
      <c r="CX26" s="33">
        <v>0</v>
      </c>
      <c r="CY26" s="33">
        <v>122</v>
      </c>
      <c r="CZ26" s="33">
        <v>0</v>
      </c>
      <c r="DA26" s="33">
        <v>1205</v>
      </c>
      <c r="DB26" s="33">
        <v>450</v>
      </c>
      <c r="DC26" s="33">
        <v>0</v>
      </c>
      <c r="DD26" s="33">
        <v>239</v>
      </c>
      <c r="DE26" s="33">
        <v>237</v>
      </c>
      <c r="DF26" s="33">
        <v>0</v>
      </c>
      <c r="DG26" s="33">
        <v>0</v>
      </c>
      <c r="DH26" s="33">
        <v>847</v>
      </c>
      <c r="DI26" s="33">
        <v>1303</v>
      </c>
      <c r="DJ26" s="33">
        <v>469</v>
      </c>
      <c r="DK26" s="33">
        <v>116</v>
      </c>
      <c r="DL26" s="33">
        <v>738</v>
      </c>
      <c r="DM26" s="33">
        <v>1590</v>
      </c>
      <c r="DN26" s="33">
        <v>1133</v>
      </c>
      <c r="DO26" s="33">
        <v>1604</v>
      </c>
      <c r="DP26" s="33">
        <v>805</v>
      </c>
      <c r="DQ26" s="33">
        <v>1405</v>
      </c>
      <c r="DR26" s="33">
        <v>2349</v>
      </c>
      <c r="DS26" s="33">
        <v>2859</v>
      </c>
      <c r="DT26" s="33">
        <v>4684</v>
      </c>
      <c r="DU26" s="33">
        <v>1468</v>
      </c>
      <c r="DV26" s="33">
        <v>9069</v>
      </c>
      <c r="DW26" s="33">
        <v>377358</v>
      </c>
      <c r="DX26" s="33">
        <v>410946</v>
      </c>
      <c r="DY26" s="33">
        <v>380625</v>
      </c>
      <c r="DZ26" s="33">
        <v>300058</v>
      </c>
      <c r="EA26" s="33">
        <v>339342</v>
      </c>
      <c r="EB26" s="33">
        <v>321826</v>
      </c>
      <c r="EC26" s="33">
        <v>236038</v>
      </c>
      <c r="ED26" s="33">
        <v>124204</v>
      </c>
      <c r="EE26" s="33">
        <v>612998</v>
      </c>
      <c r="EF26" s="33">
        <v>767661</v>
      </c>
      <c r="EG26" s="33">
        <v>349035</v>
      </c>
      <c r="EH26" s="33">
        <v>458589</v>
      </c>
      <c r="EI26" s="33">
        <v>302114</v>
      </c>
      <c r="EJ26" s="35">
        <v>2607383.2716999999</v>
      </c>
      <c r="EK26" s="35">
        <v>2026024.6294</v>
      </c>
      <c r="EL26" s="35">
        <v>1229096.6794</v>
      </c>
      <c r="EM26" s="34">
        <v>581201.86956000002</v>
      </c>
      <c r="EN26" s="35">
        <v>2291624.8059</v>
      </c>
      <c r="EO26" s="35">
        <v>1737714.4912</v>
      </c>
      <c r="EP26" s="34">
        <v>907863.86545000004</v>
      </c>
      <c r="EQ26" s="34">
        <v>292266.93174000003</v>
      </c>
      <c r="ER26" s="35">
        <v>2493626.4463999998</v>
      </c>
      <c r="ES26" s="35">
        <v>3332666.9963000002</v>
      </c>
      <c r="ET26" s="35">
        <v>1842893.4007000001</v>
      </c>
      <c r="EU26" s="35">
        <v>2243556.9541000002</v>
      </c>
      <c r="EV26" s="35">
        <v>1760432.7468999999</v>
      </c>
      <c r="EW26" s="35">
        <v>3489762.1757999999</v>
      </c>
      <c r="EX26" s="35">
        <v>2291997.4635999999</v>
      </c>
      <c r="EY26" s="35">
        <v>1251578.3387</v>
      </c>
      <c r="EZ26" s="34">
        <v>544546.20377999998</v>
      </c>
      <c r="FA26" s="35">
        <v>3133852.9887999999</v>
      </c>
      <c r="FB26" s="35">
        <v>2032386.8965</v>
      </c>
      <c r="FC26" s="35">
        <v>1117266.8769</v>
      </c>
      <c r="FD26" s="34">
        <v>289530.89886000002</v>
      </c>
      <c r="FE26" s="35">
        <v>2873712.6173</v>
      </c>
      <c r="FF26" s="35">
        <v>4000852.077</v>
      </c>
      <c r="FG26" s="35">
        <v>2307112.5230999999</v>
      </c>
      <c r="FH26" s="37">
        <v>2858497.8944000001</v>
      </c>
      <c r="FI26" s="35">
        <v>2110746.7311</v>
      </c>
      <c r="FJ26" s="35">
        <v>6467767.6918000001</v>
      </c>
      <c r="FK26" s="35">
        <v>8240851.8687000005</v>
      </c>
      <c r="FL26" s="35">
        <v>7757610.5630999999</v>
      </c>
      <c r="FM26" s="35">
        <v>5780308.3702999996</v>
      </c>
      <c r="FN26" s="35">
        <v>6050091.3907000003</v>
      </c>
      <c r="FO26" s="35">
        <v>6379573.2055000002</v>
      </c>
      <c r="FP26" s="35">
        <v>5020571.1415999997</v>
      </c>
      <c r="FQ26" s="35">
        <v>2568063.7091999999</v>
      </c>
      <c r="FR26" s="35">
        <v>12028343.026000001</v>
      </c>
      <c r="FS26" s="35">
        <v>15160001.221999999</v>
      </c>
      <c r="FT26" s="35">
        <v>6962053.9028000003</v>
      </c>
      <c r="FU26" s="37">
        <v>8804131.4339000005</v>
      </c>
      <c r="FV26" s="37">
        <v>5310308.3563999999</v>
      </c>
      <c r="FW26" s="39">
        <v>63.458309896000003</v>
      </c>
      <c r="FX26" s="39">
        <v>62.987473411000003</v>
      </c>
      <c r="FY26" s="33">
        <v>2132</v>
      </c>
      <c r="FZ26" s="39">
        <v>125.31038648000001</v>
      </c>
      <c r="GA26" s="38">
        <v>124.64547388</v>
      </c>
      <c r="GB26" s="33">
        <v>4219</v>
      </c>
      <c r="GC26" s="47">
        <f t="shared" si="3"/>
        <v>0</v>
      </c>
      <c r="GD26" s="49">
        <f t="shared" si="4"/>
        <v>0</v>
      </c>
      <c r="GE26" s="31">
        <f t="shared" si="5"/>
        <v>1</v>
      </c>
    </row>
    <row r="27" spans="1:187" hidden="1" x14ac:dyDescent="0.25">
      <c r="A27" s="32" t="s">
        <v>1018</v>
      </c>
      <c r="B27" s="32" t="s">
        <v>1018</v>
      </c>
      <c r="C27" s="32" t="s">
        <v>1019</v>
      </c>
      <c r="D27" s="45" t="s">
        <v>1581</v>
      </c>
      <c r="E27" s="45">
        <f t="shared" si="2"/>
        <v>33</v>
      </c>
      <c r="F27" s="33">
        <v>1739</v>
      </c>
      <c r="G27" s="33">
        <v>1904</v>
      </c>
      <c r="H27" s="33">
        <v>1605</v>
      </c>
      <c r="I27" s="33">
        <v>1467</v>
      </c>
      <c r="J27" s="33">
        <v>1553</v>
      </c>
      <c r="K27" s="33">
        <v>1478</v>
      </c>
      <c r="L27" s="33">
        <v>1153</v>
      </c>
      <c r="M27" s="33">
        <v>715</v>
      </c>
      <c r="N27" s="33">
        <v>2340</v>
      </c>
      <c r="O27" s="33">
        <v>3955</v>
      </c>
      <c r="P27" s="33">
        <v>1976</v>
      </c>
      <c r="Q27" s="33">
        <v>1625</v>
      </c>
      <c r="R27" s="33">
        <v>1718</v>
      </c>
      <c r="S27" s="33">
        <v>15232</v>
      </c>
      <c r="T27" s="33">
        <v>12394</v>
      </c>
      <c r="U27" s="33">
        <v>7537</v>
      </c>
      <c r="V27" s="33">
        <v>3784</v>
      </c>
      <c r="W27" s="33">
        <v>14159</v>
      </c>
      <c r="X27" s="33">
        <v>10285</v>
      </c>
      <c r="Y27" s="33">
        <v>5163</v>
      </c>
      <c r="Z27" s="33">
        <v>2204</v>
      </c>
      <c r="AA27" s="33">
        <v>10644</v>
      </c>
      <c r="AB27" s="33">
        <v>20987</v>
      </c>
      <c r="AC27" s="33">
        <v>12490</v>
      </c>
      <c r="AD27" s="33">
        <v>13072</v>
      </c>
      <c r="AE27" s="33">
        <v>13565</v>
      </c>
      <c r="AF27" s="33">
        <v>2148</v>
      </c>
      <c r="AG27" s="33">
        <v>2040</v>
      </c>
      <c r="AH27" s="33">
        <v>1593</v>
      </c>
      <c r="AI27" s="33">
        <v>1324</v>
      </c>
      <c r="AJ27" s="33">
        <v>2191</v>
      </c>
      <c r="AK27" s="33">
        <v>1987</v>
      </c>
      <c r="AL27" s="33">
        <v>1204</v>
      </c>
      <c r="AM27" s="33">
        <v>676</v>
      </c>
      <c r="AN27" s="33">
        <v>2442</v>
      </c>
      <c r="AO27" s="33">
        <v>4194</v>
      </c>
      <c r="AP27" s="33">
        <v>2216</v>
      </c>
      <c r="AQ27" s="33">
        <v>2052</v>
      </c>
      <c r="AR27" s="33">
        <v>2259</v>
      </c>
      <c r="AS27" s="33">
        <v>1237</v>
      </c>
      <c r="AT27" s="33">
        <v>1422</v>
      </c>
      <c r="AU27" s="33">
        <v>1264</v>
      </c>
      <c r="AV27" s="33">
        <v>1207</v>
      </c>
      <c r="AW27" s="33">
        <v>1162</v>
      </c>
      <c r="AX27" s="33">
        <v>1155</v>
      </c>
      <c r="AY27" s="33">
        <v>825</v>
      </c>
      <c r="AZ27" s="33">
        <v>557</v>
      </c>
      <c r="BA27" s="33">
        <v>1783</v>
      </c>
      <c r="BB27" s="33">
        <v>2952</v>
      </c>
      <c r="BC27" s="33">
        <v>1513</v>
      </c>
      <c r="BD27" s="33">
        <v>1277</v>
      </c>
      <c r="BE27" s="33">
        <v>1304</v>
      </c>
      <c r="BF27" s="33">
        <v>911</v>
      </c>
      <c r="BG27" s="33">
        <v>618</v>
      </c>
      <c r="BH27" s="33">
        <v>329</v>
      </c>
      <c r="BI27" s="33">
        <v>117</v>
      </c>
      <c r="BJ27" s="33">
        <v>1029</v>
      </c>
      <c r="BK27" s="33">
        <v>832</v>
      </c>
      <c r="BL27" s="33">
        <v>379</v>
      </c>
      <c r="BM27" s="33">
        <v>119</v>
      </c>
      <c r="BN27" s="33">
        <v>659</v>
      </c>
      <c r="BO27" s="33">
        <v>1242</v>
      </c>
      <c r="BP27" s="33">
        <v>703</v>
      </c>
      <c r="BQ27" s="33">
        <v>775</v>
      </c>
      <c r="BR27" s="33">
        <v>955</v>
      </c>
      <c r="BS27" s="33">
        <v>1119</v>
      </c>
      <c r="BT27" s="33">
        <v>1021</v>
      </c>
      <c r="BU27" s="33">
        <v>796</v>
      </c>
      <c r="BV27" s="33">
        <v>648</v>
      </c>
      <c r="BW27" s="33">
        <v>1059</v>
      </c>
      <c r="BX27" s="33">
        <v>907</v>
      </c>
      <c r="BY27" s="33">
        <v>527</v>
      </c>
      <c r="BZ27" s="33">
        <v>287</v>
      </c>
      <c r="CA27" s="33">
        <v>1148</v>
      </c>
      <c r="CB27" s="33">
        <v>1945</v>
      </c>
      <c r="CC27" s="33">
        <v>1133</v>
      </c>
      <c r="CD27" s="33">
        <v>1036</v>
      </c>
      <c r="CE27" s="33">
        <v>1102</v>
      </c>
      <c r="CF27" s="33">
        <v>8009</v>
      </c>
      <c r="CG27" s="33">
        <v>9537</v>
      </c>
      <c r="CH27" s="33">
        <v>10667</v>
      </c>
      <c r="CI27" s="33">
        <v>10271</v>
      </c>
      <c r="CJ27" s="33">
        <v>8305</v>
      </c>
      <c r="CK27" s="33">
        <v>8244</v>
      </c>
      <c r="CL27" s="33">
        <v>6096</v>
      </c>
      <c r="CM27" s="33">
        <v>4338</v>
      </c>
      <c r="CN27" s="33">
        <v>13228</v>
      </c>
      <c r="CO27" s="33">
        <v>21612</v>
      </c>
      <c r="CP27" s="33">
        <v>11736</v>
      </c>
      <c r="CQ27" s="33">
        <v>9273</v>
      </c>
      <c r="CR27" s="33">
        <v>9618</v>
      </c>
      <c r="CS27" s="33">
        <v>403</v>
      </c>
      <c r="CT27" s="33">
        <v>0</v>
      </c>
      <c r="CU27" s="33">
        <v>14</v>
      </c>
      <c r="CV27" s="33">
        <v>0</v>
      </c>
      <c r="CW27" s="33">
        <v>11</v>
      </c>
      <c r="CX27" s="33">
        <v>29</v>
      </c>
      <c r="CY27" s="33">
        <v>54</v>
      </c>
      <c r="CZ27" s="33">
        <v>78</v>
      </c>
      <c r="DA27" s="33">
        <v>0</v>
      </c>
      <c r="DB27" s="33">
        <v>56</v>
      </c>
      <c r="DC27" s="33">
        <v>121</v>
      </c>
      <c r="DD27" s="33">
        <v>20</v>
      </c>
      <c r="DE27" s="33">
        <v>0</v>
      </c>
      <c r="DF27" s="33">
        <v>9</v>
      </c>
      <c r="DG27" s="33">
        <v>639</v>
      </c>
      <c r="DH27" s="33">
        <v>46</v>
      </c>
      <c r="DI27" s="33">
        <v>0</v>
      </c>
      <c r="DJ27" s="33" t="s">
        <v>856</v>
      </c>
      <c r="DK27" s="33" t="s">
        <v>856</v>
      </c>
      <c r="DL27" s="33">
        <v>257</v>
      </c>
      <c r="DM27" s="33">
        <v>1932</v>
      </c>
      <c r="DN27" s="33">
        <v>314</v>
      </c>
      <c r="DO27" s="33">
        <v>736</v>
      </c>
      <c r="DP27" s="33">
        <v>1026</v>
      </c>
      <c r="DQ27" s="33">
        <v>425</v>
      </c>
      <c r="DR27" s="33">
        <v>1066</v>
      </c>
      <c r="DS27" s="33">
        <v>759</v>
      </c>
      <c r="DT27" s="33">
        <v>0</v>
      </c>
      <c r="DU27" s="33">
        <v>3041</v>
      </c>
      <c r="DV27" s="33">
        <v>2001</v>
      </c>
      <c r="DW27" s="33">
        <v>234376</v>
      </c>
      <c r="DX27" s="33">
        <v>258022</v>
      </c>
      <c r="DY27" s="33">
        <v>223035</v>
      </c>
      <c r="DZ27" s="33">
        <v>202335</v>
      </c>
      <c r="EA27" s="33">
        <v>209707</v>
      </c>
      <c r="EB27" s="33">
        <v>203399</v>
      </c>
      <c r="EC27" s="33">
        <v>156121</v>
      </c>
      <c r="ED27" s="33">
        <v>99962</v>
      </c>
      <c r="EE27" s="33">
        <v>321792</v>
      </c>
      <c r="EF27" s="33">
        <v>538079</v>
      </c>
      <c r="EG27" s="33">
        <v>268948</v>
      </c>
      <c r="EH27" s="33">
        <v>224324</v>
      </c>
      <c r="EI27" s="33">
        <v>233814</v>
      </c>
      <c r="EJ27" s="35">
        <v>1463226.1269</v>
      </c>
      <c r="EK27" s="37">
        <v>1287076.692</v>
      </c>
      <c r="EL27" s="34">
        <v>785039.47146999999</v>
      </c>
      <c r="EM27" s="34">
        <v>381720.20789000002</v>
      </c>
      <c r="EN27" s="35">
        <v>1453915.9225999999</v>
      </c>
      <c r="EO27" s="35">
        <v>1100922.6716</v>
      </c>
      <c r="EP27" s="34">
        <v>566435.78330999997</v>
      </c>
      <c r="EQ27" s="34">
        <v>230495.67926</v>
      </c>
      <c r="ER27" s="35">
        <v>1091568.6647000001</v>
      </c>
      <c r="ES27" s="35">
        <v>2170596.5279999999</v>
      </c>
      <c r="ET27" s="35">
        <v>1284750.5867999999</v>
      </c>
      <c r="EU27" s="37">
        <v>1332046.1776000001</v>
      </c>
      <c r="EV27" s="35">
        <v>1389870.5978999999</v>
      </c>
      <c r="EW27" s="35">
        <v>648199.52209999994</v>
      </c>
      <c r="EX27" s="34">
        <v>421927.87203000003</v>
      </c>
      <c r="EY27" s="35">
        <v>224579.1439</v>
      </c>
      <c r="EZ27" s="33">
        <v>62116</v>
      </c>
      <c r="FA27" s="34">
        <v>665289.46638999996</v>
      </c>
      <c r="FB27" s="34">
        <v>493544.73968</v>
      </c>
      <c r="FC27" s="34">
        <v>235695.61463</v>
      </c>
      <c r="FD27" s="33">
        <v>62741</v>
      </c>
      <c r="FE27" s="35">
        <v>419991.42157000001</v>
      </c>
      <c r="FF27" s="37">
        <v>780836.99107999995</v>
      </c>
      <c r="FG27" s="34">
        <v>476247.12478000001</v>
      </c>
      <c r="FH27" s="34">
        <v>529511.47499999998</v>
      </c>
      <c r="FI27" s="34">
        <v>607506.34629999998</v>
      </c>
      <c r="FJ27" s="35">
        <v>2448073.7488000002</v>
      </c>
      <c r="FK27" s="35">
        <v>2836384.6395999999</v>
      </c>
      <c r="FL27" s="35">
        <v>2889151.6708</v>
      </c>
      <c r="FM27" s="35">
        <v>2828850.8744000001</v>
      </c>
      <c r="FN27" s="37">
        <v>2451699.2059999998</v>
      </c>
      <c r="FO27" s="35">
        <v>2379483.9001000002</v>
      </c>
      <c r="FP27" s="35">
        <v>1809805.4966</v>
      </c>
      <c r="FQ27" s="35">
        <v>1228688.9162000001</v>
      </c>
      <c r="FR27" s="35">
        <v>3775566.875</v>
      </c>
      <c r="FS27" s="35">
        <v>6202255.1999000004</v>
      </c>
      <c r="FT27" s="35">
        <v>3363211.1842999998</v>
      </c>
      <c r="FU27" s="35">
        <v>2751752.1115999999</v>
      </c>
      <c r="FV27" s="37">
        <v>2779353.0816000002</v>
      </c>
      <c r="FW27" s="39">
        <v>63.211233598</v>
      </c>
      <c r="FX27" s="38">
        <v>66.094355390000004</v>
      </c>
      <c r="FY27" s="33">
        <v>870</v>
      </c>
      <c r="FZ27" s="38">
        <v>169.97156129999999</v>
      </c>
      <c r="GA27" s="41">
        <v>172.22517662999999</v>
      </c>
      <c r="GB27" s="33">
        <v>2267</v>
      </c>
      <c r="GC27" s="47">
        <f t="shared" si="3"/>
        <v>0</v>
      </c>
      <c r="GD27" s="49">
        <f t="shared" si="4"/>
        <v>0</v>
      </c>
      <c r="GE27" s="31">
        <f t="shared" si="5"/>
        <v>2</v>
      </c>
    </row>
    <row r="28" spans="1:187" hidden="1" x14ac:dyDescent="0.25">
      <c r="A28" s="32" t="s">
        <v>1068</v>
      </c>
      <c r="B28" s="32" t="s">
        <v>1068</v>
      </c>
      <c r="C28" s="32" t="s">
        <v>1069</v>
      </c>
      <c r="D28" s="45" t="s">
        <v>1613</v>
      </c>
      <c r="E28" s="45">
        <f t="shared" si="2"/>
        <v>32</v>
      </c>
      <c r="F28" s="33">
        <v>2096</v>
      </c>
      <c r="G28" s="33">
        <v>2319</v>
      </c>
      <c r="H28" s="33">
        <v>1964</v>
      </c>
      <c r="I28" s="33">
        <v>1545</v>
      </c>
      <c r="J28" s="33">
        <v>1877</v>
      </c>
      <c r="K28" s="33">
        <v>1859</v>
      </c>
      <c r="L28" s="33">
        <v>1320</v>
      </c>
      <c r="M28" s="33">
        <v>690</v>
      </c>
      <c r="N28" s="33">
        <v>1498</v>
      </c>
      <c r="O28" s="33">
        <v>2957</v>
      </c>
      <c r="P28" s="33">
        <v>2657</v>
      </c>
      <c r="Q28" s="33">
        <v>3539</v>
      </c>
      <c r="R28" s="33">
        <v>3019</v>
      </c>
      <c r="S28" s="33">
        <v>15296</v>
      </c>
      <c r="T28" s="33">
        <v>11050</v>
      </c>
      <c r="U28" s="33">
        <v>5520</v>
      </c>
      <c r="V28" s="33">
        <v>2064</v>
      </c>
      <c r="W28" s="33">
        <v>13449</v>
      </c>
      <c r="X28" s="33">
        <v>10330</v>
      </c>
      <c r="Y28" s="33">
        <v>4688</v>
      </c>
      <c r="Z28" s="33">
        <v>1239</v>
      </c>
      <c r="AA28" s="33">
        <v>4957</v>
      </c>
      <c r="AB28" s="33">
        <v>11894</v>
      </c>
      <c r="AC28" s="33">
        <v>11351</v>
      </c>
      <c r="AD28" s="33">
        <v>17327</v>
      </c>
      <c r="AE28" s="33">
        <v>18107</v>
      </c>
      <c r="AF28" s="33">
        <v>2960</v>
      </c>
      <c r="AG28" s="33">
        <v>2513</v>
      </c>
      <c r="AH28" s="33">
        <v>1830</v>
      </c>
      <c r="AI28" s="33">
        <v>1271</v>
      </c>
      <c r="AJ28" s="33">
        <v>3024</v>
      </c>
      <c r="AK28" s="33">
        <v>2577</v>
      </c>
      <c r="AL28" s="33">
        <v>1404</v>
      </c>
      <c r="AM28" s="33">
        <v>616</v>
      </c>
      <c r="AN28" s="33">
        <v>1727</v>
      </c>
      <c r="AO28" s="33">
        <v>3309</v>
      </c>
      <c r="AP28" s="33">
        <v>2985</v>
      </c>
      <c r="AQ28" s="33">
        <v>4251</v>
      </c>
      <c r="AR28" s="33">
        <v>3923</v>
      </c>
      <c r="AS28" s="33">
        <v>1252</v>
      </c>
      <c r="AT28" s="33">
        <v>1546</v>
      </c>
      <c r="AU28" s="33">
        <v>1412</v>
      </c>
      <c r="AV28" s="33">
        <v>1197</v>
      </c>
      <c r="AW28" s="33">
        <v>1212</v>
      </c>
      <c r="AX28" s="33">
        <v>1276</v>
      </c>
      <c r="AY28" s="33">
        <v>971</v>
      </c>
      <c r="AZ28" s="33">
        <v>547</v>
      </c>
      <c r="BA28" s="33">
        <v>1064</v>
      </c>
      <c r="BB28" s="33">
        <v>2075</v>
      </c>
      <c r="BC28" s="33">
        <v>1808</v>
      </c>
      <c r="BD28" s="33">
        <v>2468</v>
      </c>
      <c r="BE28" s="33">
        <v>1998</v>
      </c>
      <c r="BF28" s="33">
        <v>1708</v>
      </c>
      <c r="BG28" s="33">
        <v>967</v>
      </c>
      <c r="BH28" s="33">
        <v>418</v>
      </c>
      <c r="BI28" s="33">
        <v>74</v>
      </c>
      <c r="BJ28" s="33">
        <v>1812</v>
      </c>
      <c r="BK28" s="33">
        <v>1301</v>
      </c>
      <c r="BL28" s="33">
        <v>433</v>
      </c>
      <c r="BM28" s="33">
        <v>69</v>
      </c>
      <c r="BN28" s="33">
        <v>663</v>
      </c>
      <c r="BO28" s="33">
        <v>1234</v>
      </c>
      <c r="BP28" s="33">
        <v>1177</v>
      </c>
      <c r="BQ28" s="33">
        <v>1783</v>
      </c>
      <c r="BR28" s="33">
        <v>1925</v>
      </c>
      <c r="BS28" s="33">
        <v>1510</v>
      </c>
      <c r="BT28" s="33">
        <v>1270</v>
      </c>
      <c r="BU28" s="33">
        <v>918</v>
      </c>
      <c r="BV28" s="33">
        <v>688</v>
      </c>
      <c r="BW28" s="33">
        <v>1297</v>
      </c>
      <c r="BX28" s="33">
        <v>1047</v>
      </c>
      <c r="BY28" s="33">
        <v>654</v>
      </c>
      <c r="BZ28" s="33">
        <v>304</v>
      </c>
      <c r="CA28" s="33">
        <v>721</v>
      </c>
      <c r="CB28" s="33">
        <v>1558</v>
      </c>
      <c r="CC28" s="33">
        <v>1459</v>
      </c>
      <c r="CD28" s="33">
        <v>2017</v>
      </c>
      <c r="CE28" s="33">
        <v>1933</v>
      </c>
      <c r="CF28" s="33">
        <v>11185</v>
      </c>
      <c r="CG28" s="33">
        <v>14367</v>
      </c>
      <c r="CH28" s="33">
        <v>14213</v>
      </c>
      <c r="CI28" s="33">
        <v>11957</v>
      </c>
      <c r="CJ28" s="33">
        <v>9710</v>
      </c>
      <c r="CK28" s="33">
        <v>11475</v>
      </c>
      <c r="CL28" s="33">
        <v>9818</v>
      </c>
      <c r="CM28" s="33">
        <v>5354</v>
      </c>
      <c r="CN28" s="33">
        <v>9013</v>
      </c>
      <c r="CO28" s="33">
        <v>19181</v>
      </c>
      <c r="CP28" s="33">
        <v>18238</v>
      </c>
      <c r="CQ28" s="33">
        <v>23331</v>
      </c>
      <c r="CR28" s="33">
        <v>18316</v>
      </c>
      <c r="CS28" s="33">
        <v>0</v>
      </c>
      <c r="CT28" s="33">
        <v>0</v>
      </c>
      <c r="CU28" s="33">
        <v>17</v>
      </c>
      <c r="CV28" s="33">
        <v>0</v>
      </c>
      <c r="CW28" s="33">
        <v>0</v>
      </c>
      <c r="CX28" s="33" t="s">
        <v>856</v>
      </c>
      <c r="CY28" s="33">
        <v>141</v>
      </c>
      <c r="CZ28" s="33">
        <v>0</v>
      </c>
      <c r="DA28" s="33">
        <v>0</v>
      </c>
      <c r="DB28" s="33">
        <v>27</v>
      </c>
      <c r="DC28" s="33">
        <v>10</v>
      </c>
      <c r="DD28" s="33">
        <v>0</v>
      </c>
      <c r="DE28" s="33">
        <v>301</v>
      </c>
      <c r="DF28" s="33">
        <v>61</v>
      </c>
      <c r="DG28" s="33">
        <v>69</v>
      </c>
      <c r="DH28" s="33">
        <v>0</v>
      </c>
      <c r="DI28" s="33">
        <v>0</v>
      </c>
      <c r="DJ28" s="33">
        <v>0</v>
      </c>
      <c r="DK28" s="33">
        <v>2198</v>
      </c>
      <c r="DL28" s="33">
        <v>109</v>
      </c>
      <c r="DM28" s="33">
        <v>2435</v>
      </c>
      <c r="DN28" s="33">
        <v>366</v>
      </c>
      <c r="DO28" s="33">
        <v>755</v>
      </c>
      <c r="DP28" s="33">
        <v>767</v>
      </c>
      <c r="DQ28" s="33">
        <v>1033</v>
      </c>
      <c r="DR28" s="33">
        <v>1044</v>
      </c>
      <c r="DS28" s="33">
        <v>1787</v>
      </c>
      <c r="DT28" s="33">
        <v>0</v>
      </c>
      <c r="DU28" s="33">
        <v>1006</v>
      </c>
      <c r="DV28" s="33">
        <v>3928</v>
      </c>
      <c r="DW28" s="33">
        <v>256063</v>
      </c>
      <c r="DX28" s="33">
        <v>288977</v>
      </c>
      <c r="DY28" s="33">
        <v>246241</v>
      </c>
      <c r="DZ28" s="33">
        <v>199422</v>
      </c>
      <c r="EA28" s="33">
        <v>232732</v>
      </c>
      <c r="EB28" s="33">
        <v>234871</v>
      </c>
      <c r="EC28" s="33">
        <v>167870</v>
      </c>
      <c r="ED28" s="33">
        <v>89383</v>
      </c>
      <c r="EE28" s="33">
        <v>187641</v>
      </c>
      <c r="EF28" s="33">
        <v>370931</v>
      </c>
      <c r="EG28" s="33">
        <v>332160</v>
      </c>
      <c r="EH28" s="33">
        <v>446078</v>
      </c>
      <c r="EI28" s="33">
        <v>378749</v>
      </c>
      <c r="EJ28" s="35">
        <v>1430148.1629000001</v>
      </c>
      <c r="EK28" s="35">
        <v>1103481.5759000001</v>
      </c>
      <c r="EL28" s="34">
        <v>575395.42454000004</v>
      </c>
      <c r="EM28" s="34">
        <v>221372.83398</v>
      </c>
      <c r="EN28" s="35">
        <v>1280080.0718</v>
      </c>
      <c r="EO28" s="35">
        <v>1064537.3731</v>
      </c>
      <c r="EP28" s="34">
        <v>502578.77516999998</v>
      </c>
      <c r="EQ28" s="34">
        <v>132384.08103999999</v>
      </c>
      <c r="ER28" s="35">
        <v>493513.17731</v>
      </c>
      <c r="ES28" s="35">
        <v>1189337.7117999999</v>
      </c>
      <c r="ET28" s="37">
        <v>1127894.8049999999</v>
      </c>
      <c r="EU28" s="35">
        <v>1706263.0145</v>
      </c>
      <c r="EV28" s="34">
        <v>1792969.5898</v>
      </c>
      <c r="EW28" s="35">
        <v>1927587.1546</v>
      </c>
      <c r="EX28" s="35">
        <v>1057621.3962999999</v>
      </c>
      <c r="EY28" s="34">
        <v>386243.39009</v>
      </c>
      <c r="EZ28" s="33">
        <v>58876</v>
      </c>
      <c r="FA28" s="35">
        <v>1898707.2091999999</v>
      </c>
      <c r="FB28" s="35">
        <v>1340023.6146</v>
      </c>
      <c r="FC28" s="34">
        <v>464794.10755000002</v>
      </c>
      <c r="FD28" s="34">
        <v>65363.271240000002</v>
      </c>
      <c r="FE28" s="37">
        <v>557878.14277000003</v>
      </c>
      <c r="FF28" s="37">
        <v>1380903.733</v>
      </c>
      <c r="FG28" s="35">
        <v>1255325.1166999999</v>
      </c>
      <c r="FH28" s="37">
        <v>1916480.774</v>
      </c>
      <c r="FI28" s="34">
        <v>2088628.3770000001</v>
      </c>
      <c r="FJ28" s="35">
        <v>2967797.9372999999</v>
      </c>
      <c r="FK28" s="35">
        <v>3923604.3502000002</v>
      </c>
      <c r="FL28" s="35">
        <v>3744219.0395999998</v>
      </c>
      <c r="FM28" s="35">
        <v>3185051.1115000001</v>
      </c>
      <c r="FN28" s="37">
        <v>2792345.335</v>
      </c>
      <c r="FO28" s="35">
        <v>3089613.9600999998</v>
      </c>
      <c r="FP28" s="35">
        <v>2473642.0326999999</v>
      </c>
      <c r="FQ28" s="35">
        <v>1425479.8167999999</v>
      </c>
      <c r="FR28" s="35">
        <v>2549500.4682</v>
      </c>
      <c r="FS28" s="37">
        <v>5161294.6102999998</v>
      </c>
      <c r="FT28" s="35">
        <v>4748757.4649</v>
      </c>
      <c r="FU28" s="35">
        <v>6376019.4249999998</v>
      </c>
      <c r="FV28" s="35">
        <v>4766181.6147999996</v>
      </c>
      <c r="FW28" s="39">
        <v>66.115474688999996</v>
      </c>
      <c r="FX28" s="39">
        <v>66.316764433000003</v>
      </c>
      <c r="FY28" s="33">
        <v>1074</v>
      </c>
      <c r="FZ28" s="38">
        <v>141.18251957000001</v>
      </c>
      <c r="GA28" s="38">
        <v>143.19234331999999</v>
      </c>
      <c r="GB28" s="33">
        <v>2319</v>
      </c>
      <c r="GC28" s="47">
        <f t="shared" si="3"/>
        <v>0</v>
      </c>
      <c r="GD28" s="49">
        <f t="shared" si="4"/>
        <v>0</v>
      </c>
      <c r="GE28" s="31">
        <f t="shared" si="5"/>
        <v>1</v>
      </c>
    </row>
    <row r="29" spans="1:187" hidden="1" x14ac:dyDescent="0.25">
      <c r="A29" s="32" t="s">
        <v>842</v>
      </c>
      <c r="B29" s="32" t="s">
        <v>842</v>
      </c>
      <c r="C29" s="32" t="s">
        <v>843</v>
      </c>
      <c r="D29" s="45" t="s">
        <v>1659</v>
      </c>
      <c r="E29" s="45">
        <f t="shared" si="2"/>
        <v>45</v>
      </c>
      <c r="F29" s="33">
        <v>2590</v>
      </c>
      <c r="G29" s="33">
        <v>2998</v>
      </c>
      <c r="H29" s="33">
        <v>2838</v>
      </c>
      <c r="I29" s="33">
        <v>2496</v>
      </c>
      <c r="J29" s="33">
        <v>2481</v>
      </c>
      <c r="K29" s="33">
        <v>2443</v>
      </c>
      <c r="L29" s="33">
        <v>1861</v>
      </c>
      <c r="M29" s="33">
        <v>1088</v>
      </c>
      <c r="N29" s="33">
        <v>3581</v>
      </c>
      <c r="O29" s="33">
        <v>3792</v>
      </c>
      <c r="P29" s="33">
        <v>3232</v>
      </c>
      <c r="Q29" s="33">
        <v>3981</v>
      </c>
      <c r="R29" s="33">
        <v>4209</v>
      </c>
      <c r="S29" s="33">
        <v>26666</v>
      </c>
      <c r="T29" s="33">
        <v>21157</v>
      </c>
      <c r="U29" s="33">
        <v>12320</v>
      </c>
      <c r="V29" s="33">
        <v>5499</v>
      </c>
      <c r="W29" s="33">
        <v>25429</v>
      </c>
      <c r="X29" s="33">
        <v>18232</v>
      </c>
      <c r="Y29" s="33">
        <v>9625</v>
      </c>
      <c r="Z29" s="33">
        <v>3063</v>
      </c>
      <c r="AA29" s="33">
        <v>16007</v>
      </c>
      <c r="AB29" s="33">
        <v>21170</v>
      </c>
      <c r="AC29" s="33">
        <v>22077</v>
      </c>
      <c r="AD29" s="33">
        <v>30199</v>
      </c>
      <c r="AE29" s="33">
        <v>32538</v>
      </c>
      <c r="AF29" s="33">
        <v>5125</v>
      </c>
      <c r="AG29" s="33">
        <v>4614</v>
      </c>
      <c r="AH29" s="33">
        <v>3483</v>
      </c>
      <c r="AI29" s="33">
        <v>2591</v>
      </c>
      <c r="AJ29" s="33">
        <v>5662</v>
      </c>
      <c r="AK29" s="33">
        <v>4783</v>
      </c>
      <c r="AL29" s="33">
        <v>2987</v>
      </c>
      <c r="AM29" s="33">
        <v>1387</v>
      </c>
      <c r="AN29" s="33">
        <v>4803</v>
      </c>
      <c r="AO29" s="33">
        <v>5484</v>
      </c>
      <c r="AP29" s="33">
        <v>5926</v>
      </c>
      <c r="AQ29" s="33">
        <v>7312</v>
      </c>
      <c r="AR29" s="33">
        <v>7107</v>
      </c>
      <c r="AS29" s="33">
        <v>2138</v>
      </c>
      <c r="AT29" s="33">
        <v>2528</v>
      </c>
      <c r="AU29" s="33">
        <v>2505</v>
      </c>
      <c r="AV29" s="33">
        <v>2230</v>
      </c>
      <c r="AW29" s="33">
        <v>2336</v>
      </c>
      <c r="AX29" s="33">
        <v>2399</v>
      </c>
      <c r="AY29" s="33">
        <v>1907</v>
      </c>
      <c r="AZ29" s="33">
        <v>1085</v>
      </c>
      <c r="BA29" s="33">
        <v>3097</v>
      </c>
      <c r="BB29" s="33">
        <v>3341</v>
      </c>
      <c r="BC29" s="33">
        <v>3217</v>
      </c>
      <c r="BD29" s="33">
        <v>3826</v>
      </c>
      <c r="BE29" s="33">
        <v>3647</v>
      </c>
      <c r="BF29" s="33">
        <v>2987</v>
      </c>
      <c r="BG29" s="33">
        <v>2086</v>
      </c>
      <c r="BH29" s="33">
        <v>978</v>
      </c>
      <c r="BI29" s="33">
        <v>361</v>
      </c>
      <c r="BJ29" s="33">
        <v>3326</v>
      </c>
      <c r="BK29" s="33">
        <v>2384</v>
      </c>
      <c r="BL29" s="33">
        <v>1080</v>
      </c>
      <c r="BM29" s="33">
        <v>302</v>
      </c>
      <c r="BN29" s="33">
        <v>1706</v>
      </c>
      <c r="BO29" s="33">
        <v>2143</v>
      </c>
      <c r="BP29" s="33">
        <v>2709</v>
      </c>
      <c r="BQ29" s="33">
        <v>3486</v>
      </c>
      <c r="BR29" s="33">
        <v>3460</v>
      </c>
      <c r="BS29" s="33">
        <v>2727</v>
      </c>
      <c r="BT29" s="33">
        <v>2403</v>
      </c>
      <c r="BU29" s="33">
        <v>1852</v>
      </c>
      <c r="BV29" s="33">
        <v>1397</v>
      </c>
      <c r="BW29" s="33">
        <v>2657</v>
      </c>
      <c r="BX29" s="33">
        <v>2098</v>
      </c>
      <c r="BY29" s="33">
        <v>1354</v>
      </c>
      <c r="BZ29" s="33">
        <v>652</v>
      </c>
      <c r="CA29" s="33">
        <v>2300</v>
      </c>
      <c r="CB29" s="33">
        <v>2675</v>
      </c>
      <c r="CC29" s="33">
        <v>2829</v>
      </c>
      <c r="CD29" s="33">
        <v>3661</v>
      </c>
      <c r="CE29" s="33">
        <v>3675</v>
      </c>
      <c r="CF29" s="33">
        <v>18856</v>
      </c>
      <c r="CG29" s="33">
        <v>24973</v>
      </c>
      <c r="CH29" s="33">
        <v>26143</v>
      </c>
      <c r="CI29" s="33">
        <v>22204</v>
      </c>
      <c r="CJ29" s="33">
        <v>21591</v>
      </c>
      <c r="CK29" s="33">
        <v>22145</v>
      </c>
      <c r="CL29" s="33">
        <v>17217</v>
      </c>
      <c r="CM29" s="33">
        <v>10630</v>
      </c>
      <c r="CN29" s="33">
        <v>29697</v>
      </c>
      <c r="CO29" s="33">
        <v>31702</v>
      </c>
      <c r="CP29" s="33">
        <v>30674</v>
      </c>
      <c r="CQ29" s="33">
        <v>37255</v>
      </c>
      <c r="CR29" s="33">
        <v>34431</v>
      </c>
      <c r="CS29" s="33">
        <v>136</v>
      </c>
      <c r="CT29" s="33">
        <v>45</v>
      </c>
      <c r="CU29" s="33">
        <v>64</v>
      </c>
      <c r="CV29" s="33">
        <v>0</v>
      </c>
      <c r="CW29" s="33" t="s">
        <v>856</v>
      </c>
      <c r="CX29" s="33">
        <v>143</v>
      </c>
      <c r="CY29" s="33">
        <v>192</v>
      </c>
      <c r="CZ29" s="33">
        <v>708</v>
      </c>
      <c r="DA29" s="33">
        <v>421</v>
      </c>
      <c r="DB29" s="33">
        <v>353</v>
      </c>
      <c r="DC29" s="33">
        <v>245</v>
      </c>
      <c r="DD29" s="33">
        <v>237</v>
      </c>
      <c r="DE29" s="33">
        <v>73</v>
      </c>
      <c r="DF29" s="33">
        <v>391</v>
      </c>
      <c r="DG29" s="33">
        <v>137</v>
      </c>
      <c r="DH29" s="33">
        <v>295</v>
      </c>
      <c r="DI29" s="33">
        <v>328</v>
      </c>
      <c r="DJ29" s="33">
        <v>314</v>
      </c>
      <c r="DK29" s="33">
        <v>936</v>
      </c>
      <c r="DL29" s="33">
        <v>1716</v>
      </c>
      <c r="DM29" s="33">
        <v>568</v>
      </c>
      <c r="DN29" s="33">
        <v>2026</v>
      </c>
      <c r="DO29" s="33">
        <v>1344</v>
      </c>
      <c r="DP29" s="33">
        <v>2022</v>
      </c>
      <c r="DQ29" s="33">
        <v>2608</v>
      </c>
      <c r="DR29" s="33">
        <v>1732</v>
      </c>
      <c r="DS29" s="33">
        <v>2684</v>
      </c>
      <c r="DT29" s="33">
        <v>1833</v>
      </c>
      <c r="DU29" s="33">
        <v>3583</v>
      </c>
      <c r="DV29" s="33">
        <v>4730</v>
      </c>
      <c r="DW29" s="33">
        <v>310326</v>
      </c>
      <c r="DX29" s="33">
        <v>365811</v>
      </c>
      <c r="DY29" s="33">
        <v>353861</v>
      </c>
      <c r="DZ29" s="33">
        <v>313479</v>
      </c>
      <c r="EA29" s="33">
        <v>301311</v>
      </c>
      <c r="EB29" s="33">
        <v>299619</v>
      </c>
      <c r="EC29" s="33">
        <v>233994</v>
      </c>
      <c r="ED29" s="33">
        <v>135605</v>
      </c>
      <c r="EE29" s="33">
        <v>436858</v>
      </c>
      <c r="EF29" s="33">
        <v>463570</v>
      </c>
      <c r="EG29" s="33">
        <v>400420</v>
      </c>
      <c r="EH29" s="33">
        <v>493041</v>
      </c>
      <c r="EI29" s="33">
        <v>520117</v>
      </c>
      <c r="EJ29" s="35">
        <v>3029447.4385000002</v>
      </c>
      <c r="EK29" s="35">
        <v>2571037.4566000002</v>
      </c>
      <c r="EL29" s="35">
        <v>1563403.9652</v>
      </c>
      <c r="EM29" s="34">
        <v>676475.06573999999</v>
      </c>
      <c r="EN29" s="35">
        <v>2840113.6633000001</v>
      </c>
      <c r="EO29" s="35">
        <v>2172222.7847000002</v>
      </c>
      <c r="EP29" s="35">
        <v>1175326.9201</v>
      </c>
      <c r="EQ29" s="34">
        <v>368212.87296000001</v>
      </c>
      <c r="ER29" s="35">
        <v>1916921.3839</v>
      </c>
      <c r="ES29" s="35">
        <v>2511924.2439999999</v>
      </c>
      <c r="ET29" s="35">
        <v>2597685.6886</v>
      </c>
      <c r="EU29" s="37">
        <v>3565587.1367000001</v>
      </c>
      <c r="EV29" s="35">
        <v>3804121.7138999999</v>
      </c>
      <c r="EW29" s="35">
        <v>3795599.0304999999</v>
      </c>
      <c r="EX29" s="35">
        <v>2489718.1968999999</v>
      </c>
      <c r="EY29" s="37">
        <v>1031546.238</v>
      </c>
      <c r="EZ29" s="34">
        <v>396266.14441000001</v>
      </c>
      <c r="FA29" s="35">
        <v>4180087.2182</v>
      </c>
      <c r="FB29" s="35">
        <v>2390189.6449000002</v>
      </c>
      <c r="FC29" s="35">
        <v>1037335.0037999999</v>
      </c>
      <c r="FD29" s="34">
        <v>276559.60897</v>
      </c>
      <c r="FE29" s="35">
        <v>1863935.6854000001</v>
      </c>
      <c r="FF29" s="35">
        <v>2609585.3541999999</v>
      </c>
      <c r="FG29" s="37">
        <v>3130442.1189999999</v>
      </c>
      <c r="FH29" s="35">
        <v>4081365.8421999998</v>
      </c>
      <c r="FI29" s="35">
        <v>3911972.0847999998</v>
      </c>
      <c r="FJ29" s="35">
        <v>5579333.8183000004</v>
      </c>
      <c r="FK29" s="35">
        <v>6990306.2416000003</v>
      </c>
      <c r="FL29" s="35">
        <v>7327072.8145000003</v>
      </c>
      <c r="FM29" s="35">
        <v>6549543.4025999997</v>
      </c>
      <c r="FN29" s="37">
        <v>6120968.273</v>
      </c>
      <c r="FO29" s="35">
        <v>6521915.3381000003</v>
      </c>
      <c r="FP29" s="35">
        <v>5174529.2876000004</v>
      </c>
      <c r="FQ29" s="35">
        <v>3085861.4561999999</v>
      </c>
      <c r="FR29" s="35">
        <v>8686585.3235999998</v>
      </c>
      <c r="FS29" s="37">
        <v>9217705.3829999994</v>
      </c>
      <c r="FT29" s="35">
        <v>8830200.7456999999</v>
      </c>
      <c r="FU29" s="37">
        <v>10639233.091</v>
      </c>
      <c r="FV29" s="35">
        <v>9975806.0886000004</v>
      </c>
      <c r="FW29" s="41">
        <v>62.954240620999997</v>
      </c>
      <c r="FX29" s="39">
        <v>64.834160354999995</v>
      </c>
      <c r="FY29" s="33">
        <v>1986</v>
      </c>
      <c r="FZ29" s="38">
        <v>134.99842894</v>
      </c>
      <c r="GA29" s="41">
        <v>138.02559414999999</v>
      </c>
      <c r="GB29" s="33">
        <v>4228</v>
      </c>
      <c r="GC29" s="47">
        <f t="shared" si="3"/>
        <v>0</v>
      </c>
      <c r="GD29" s="49">
        <f t="shared" si="4"/>
        <v>0</v>
      </c>
      <c r="GE29" s="31">
        <f t="shared" si="5"/>
        <v>1</v>
      </c>
    </row>
    <row r="30" spans="1:187" hidden="1" x14ac:dyDescent="0.25">
      <c r="A30" s="32" t="s">
        <v>1080</v>
      </c>
      <c r="B30" s="32" t="s">
        <v>1080</v>
      </c>
      <c r="C30" s="32" t="s">
        <v>1081</v>
      </c>
      <c r="D30" s="45" t="s">
        <v>1624</v>
      </c>
      <c r="E30" s="45">
        <f t="shared" si="2"/>
        <v>63</v>
      </c>
      <c r="F30" s="33">
        <v>3296</v>
      </c>
      <c r="G30" s="33">
        <v>3573</v>
      </c>
      <c r="H30" s="33">
        <v>3154</v>
      </c>
      <c r="I30" s="33">
        <v>2500</v>
      </c>
      <c r="J30" s="33">
        <v>2852</v>
      </c>
      <c r="K30" s="33">
        <v>2850</v>
      </c>
      <c r="L30" s="33">
        <v>1991</v>
      </c>
      <c r="M30" s="33">
        <v>1089</v>
      </c>
      <c r="N30" s="33">
        <v>5757</v>
      </c>
      <c r="O30" s="33">
        <v>5304</v>
      </c>
      <c r="P30" s="33">
        <v>4913</v>
      </c>
      <c r="Q30" s="33">
        <v>4021</v>
      </c>
      <c r="R30" s="33">
        <v>1310</v>
      </c>
      <c r="S30" s="33">
        <v>21148</v>
      </c>
      <c r="T30" s="33">
        <v>15955</v>
      </c>
      <c r="U30" s="33">
        <v>9288</v>
      </c>
      <c r="V30" s="33">
        <v>4076</v>
      </c>
      <c r="W30" s="33">
        <v>18601</v>
      </c>
      <c r="X30" s="33">
        <v>14037</v>
      </c>
      <c r="Y30" s="33">
        <v>7265</v>
      </c>
      <c r="Z30" s="33">
        <v>2307</v>
      </c>
      <c r="AA30" s="33">
        <v>22378</v>
      </c>
      <c r="AB30" s="33">
        <v>21719</v>
      </c>
      <c r="AC30" s="33">
        <v>21312</v>
      </c>
      <c r="AD30" s="33">
        <v>20197</v>
      </c>
      <c r="AE30" s="33">
        <v>7071</v>
      </c>
      <c r="AF30" s="33">
        <v>5723</v>
      </c>
      <c r="AG30" s="33">
        <v>5144</v>
      </c>
      <c r="AH30" s="33">
        <v>3812</v>
      </c>
      <c r="AI30" s="33">
        <v>2469</v>
      </c>
      <c r="AJ30" s="33">
        <v>5294</v>
      </c>
      <c r="AK30" s="33">
        <v>4621</v>
      </c>
      <c r="AL30" s="33">
        <v>2766</v>
      </c>
      <c r="AM30" s="33">
        <v>1233</v>
      </c>
      <c r="AN30" s="33">
        <v>7929</v>
      </c>
      <c r="AO30" s="33">
        <v>7590</v>
      </c>
      <c r="AP30" s="33">
        <v>7246</v>
      </c>
      <c r="AQ30" s="33">
        <v>6105</v>
      </c>
      <c r="AR30" s="33">
        <v>2192</v>
      </c>
      <c r="AS30" s="33">
        <v>2355</v>
      </c>
      <c r="AT30" s="33">
        <v>2691</v>
      </c>
      <c r="AU30" s="33">
        <v>2465</v>
      </c>
      <c r="AV30" s="33">
        <v>1855</v>
      </c>
      <c r="AW30" s="33">
        <v>2162</v>
      </c>
      <c r="AX30" s="33">
        <v>2281</v>
      </c>
      <c r="AY30" s="33">
        <v>1618</v>
      </c>
      <c r="AZ30" s="33">
        <v>876</v>
      </c>
      <c r="BA30" s="33">
        <v>4547</v>
      </c>
      <c r="BB30" s="33">
        <v>4097</v>
      </c>
      <c r="BC30" s="33">
        <v>3681</v>
      </c>
      <c r="BD30" s="33">
        <v>2988</v>
      </c>
      <c r="BE30" s="33">
        <v>990</v>
      </c>
      <c r="BF30" s="33">
        <v>3368</v>
      </c>
      <c r="BG30" s="33">
        <v>2453</v>
      </c>
      <c r="BH30" s="33">
        <v>1347</v>
      </c>
      <c r="BI30" s="33">
        <v>614</v>
      </c>
      <c r="BJ30" s="33">
        <v>3132</v>
      </c>
      <c r="BK30" s="33">
        <v>2340</v>
      </c>
      <c r="BL30" s="33">
        <v>1148</v>
      </c>
      <c r="BM30" s="33">
        <v>357</v>
      </c>
      <c r="BN30" s="33">
        <v>3382</v>
      </c>
      <c r="BO30" s="33">
        <v>3493</v>
      </c>
      <c r="BP30" s="33">
        <v>3565</v>
      </c>
      <c r="BQ30" s="33">
        <v>3117</v>
      </c>
      <c r="BR30" s="33">
        <v>1202</v>
      </c>
      <c r="BS30" s="33">
        <v>2794</v>
      </c>
      <c r="BT30" s="33">
        <v>2407</v>
      </c>
      <c r="BU30" s="33">
        <v>1789</v>
      </c>
      <c r="BV30" s="33">
        <v>1221</v>
      </c>
      <c r="BW30" s="33">
        <v>2404</v>
      </c>
      <c r="BX30" s="33">
        <v>1902</v>
      </c>
      <c r="BY30" s="33">
        <v>1208</v>
      </c>
      <c r="BZ30" s="33">
        <v>526</v>
      </c>
      <c r="CA30" s="33">
        <v>3679</v>
      </c>
      <c r="CB30" s="33">
        <v>3430</v>
      </c>
      <c r="CC30" s="33">
        <v>3293</v>
      </c>
      <c r="CD30" s="33">
        <v>2847</v>
      </c>
      <c r="CE30" s="33">
        <v>1002</v>
      </c>
      <c r="CF30" s="33">
        <v>20607</v>
      </c>
      <c r="CG30" s="33">
        <v>25887</v>
      </c>
      <c r="CH30" s="33">
        <v>24633</v>
      </c>
      <c r="CI30" s="33">
        <v>18184</v>
      </c>
      <c r="CJ30" s="33">
        <v>16567</v>
      </c>
      <c r="CK30" s="33">
        <v>21099</v>
      </c>
      <c r="CL30" s="33">
        <v>17233</v>
      </c>
      <c r="CM30" s="33">
        <v>9273</v>
      </c>
      <c r="CN30" s="33">
        <v>43353</v>
      </c>
      <c r="CO30" s="33">
        <v>39096</v>
      </c>
      <c r="CP30" s="33">
        <v>35231</v>
      </c>
      <c r="CQ30" s="33">
        <v>26624</v>
      </c>
      <c r="CR30" s="33">
        <v>9179</v>
      </c>
      <c r="CS30" s="33">
        <v>0</v>
      </c>
      <c r="CT30" s="33">
        <v>0</v>
      </c>
      <c r="CU30" s="33">
        <v>0</v>
      </c>
      <c r="CV30" s="33">
        <v>0</v>
      </c>
      <c r="CW30" s="33">
        <v>11</v>
      </c>
      <c r="CX30" s="33">
        <v>0</v>
      </c>
      <c r="CY30" s="33">
        <v>193</v>
      </c>
      <c r="CZ30" s="33">
        <v>379</v>
      </c>
      <c r="DA30" s="33">
        <v>339</v>
      </c>
      <c r="DB30" s="33">
        <v>199</v>
      </c>
      <c r="DC30" s="33">
        <v>456</v>
      </c>
      <c r="DD30" s="33">
        <v>431</v>
      </c>
      <c r="DE30" s="33">
        <v>343</v>
      </c>
      <c r="DF30" s="33">
        <v>169</v>
      </c>
      <c r="DG30" s="33">
        <v>0</v>
      </c>
      <c r="DH30" s="33">
        <v>6</v>
      </c>
      <c r="DI30" s="33">
        <v>0</v>
      </c>
      <c r="DJ30" s="33" t="s">
        <v>856</v>
      </c>
      <c r="DK30" s="33">
        <v>0</v>
      </c>
      <c r="DL30" s="33">
        <v>37</v>
      </c>
      <c r="DM30" s="33">
        <v>2034</v>
      </c>
      <c r="DN30" s="33">
        <v>1807</v>
      </c>
      <c r="DO30" s="33">
        <v>1113</v>
      </c>
      <c r="DP30" s="33">
        <v>1008</v>
      </c>
      <c r="DQ30" s="33">
        <v>1819</v>
      </c>
      <c r="DR30" s="33">
        <v>0</v>
      </c>
      <c r="DS30" s="33">
        <v>2762</v>
      </c>
      <c r="DT30" s="33">
        <v>2174</v>
      </c>
      <c r="DU30" s="33">
        <v>533</v>
      </c>
      <c r="DV30" s="33">
        <v>11269</v>
      </c>
      <c r="DW30" s="33">
        <v>371979</v>
      </c>
      <c r="DX30" s="33">
        <v>412941</v>
      </c>
      <c r="DY30" s="33">
        <v>369496</v>
      </c>
      <c r="DZ30" s="33">
        <v>294283</v>
      </c>
      <c r="EA30" s="33">
        <v>322284</v>
      </c>
      <c r="EB30" s="33">
        <v>330622</v>
      </c>
      <c r="EC30" s="33">
        <v>234409</v>
      </c>
      <c r="ED30" s="33">
        <v>127943</v>
      </c>
      <c r="EE30" s="33">
        <v>668387</v>
      </c>
      <c r="EF30" s="33">
        <v>614719</v>
      </c>
      <c r="EG30" s="33">
        <v>569020</v>
      </c>
      <c r="EH30" s="33">
        <v>461834</v>
      </c>
      <c r="EI30" s="33">
        <v>149997</v>
      </c>
      <c r="EJ30" s="35">
        <v>2330483.9208999998</v>
      </c>
      <c r="EK30" s="35">
        <v>1856083.3343</v>
      </c>
      <c r="EL30" s="35">
        <v>1077267.1251000001</v>
      </c>
      <c r="EM30" s="34">
        <v>474659.96442999999</v>
      </c>
      <c r="EN30" s="35">
        <v>2007133.5134999999</v>
      </c>
      <c r="EO30" s="35">
        <v>1593552.4797</v>
      </c>
      <c r="EP30" s="34">
        <v>821522.32912000001</v>
      </c>
      <c r="EQ30" s="34">
        <v>263909.83291</v>
      </c>
      <c r="ER30" s="34">
        <v>2530047.4808999998</v>
      </c>
      <c r="ES30" s="35">
        <v>2442707.0205000001</v>
      </c>
      <c r="ET30" s="35">
        <v>2394214.8758</v>
      </c>
      <c r="EU30" s="35">
        <v>2276040.7612999999</v>
      </c>
      <c r="EV30" s="35">
        <v>781602.36137000006</v>
      </c>
      <c r="EW30" s="35">
        <v>3439550.3289000001</v>
      </c>
      <c r="EX30" s="35">
        <v>2480209.9399000001</v>
      </c>
      <c r="EY30" s="35">
        <v>1321749.1808</v>
      </c>
      <c r="EZ30" s="34">
        <v>565685.52790999995</v>
      </c>
      <c r="FA30" s="35">
        <v>3197628.8969000001</v>
      </c>
      <c r="FB30" s="35">
        <v>2483458.2100999998</v>
      </c>
      <c r="FC30" s="35">
        <v>1117452.0059</v>
      </c>
      <c r="FD30" s="34">
        <v>302123.18075</v>
      </c>
      <c r="FE30" s="35">
        <v>3381379.8267999999</v>
      </c>
      <c r="FF30" s="35">
        <v>3671787.06</v>
      </c>
      <c r="FG30" s="35">
        <v>3661299.3037999999</v>
      </c>
      <c r="FH30" s="40">
        <v>3099616.5233</v>
      </c>
      <c r="FI30" s="35">
        <v>1093774.5571000001</v>
      </c>
      <c r="FJ30" s="37">
        <v>5751334.909</v>
      </c>
      <c r="FK30" s="35">
        <v>6985131.5698999995</v>
      </c>
      <c r="FL30" s="35">
        <v>6665199.2811000003</v>
      </c>
      <c r="FM30" s="35">
        <v>4873705.4731999999</v>
      </c>
      <c r="FN30" s="35">
        <v>5028032.9455000004</v>
      </c>
      <c r="FO30" s="35">
        <v>5866848.9742999999</v>
      </c>
      <c r="FP30" s="35">
        <v>4596910.9808</v>
      </c>
      <c r="FQ30" s="37">
        <v>2494647.6060000001</v>
      </c>
      <c r="FR30" s="35">
        <v>11915126.486</v>
      </c>
      <c r="FS30" s="35">
        <v>10629653.210000001</v>
      </c>
      <c r="FT30" s="35">
        <v>9592478.1619000006</v>
      </c>
      <c r="FU30" s="40">
        <v>7606149.6392999999</v>
      </c>
      <c r="FV30" s="37">
        <v>2518404.2433000002</v>
      </c>
      <c r="FW30" s="39">
        <v>63.493894523999998</v>
      </c>
      <c r="FX30" s="39">
        <v>62.198184277000003</v>
      </c>
      <c r="FY30" s="33">
        <v>1932</v>
      </c>
      <c r="FZ30" s="39">
        <v>127.87853298</v>
      </c>
      <c r="GA30" s="38">
        <v>126.13482712</v>
      </c>
      <c r="GB30" s="33">
        <v>3918</v>
      </c>
      <c r="GC30" s="47">
        <f t="shared" si="3"/>
        <v>0</v>
      </c>
      <c r="GD30" s="49">
        <f t="shared" si="4"/>
        <v>0</v>
      </c>
      <c r="GE30" s="31">
        <f t="shared" si="5"/>
        <v>1</v>
      </c>
    </row>
    <row r="31" spans="1:187" hidden="1" x14ac:dyDescent="0.25">
      <c r="A31" s="32" t="s">
        <v>908</v>
      </c>
      <c r="B31" s="32" t="s">
        <v>908</v>
      </c>
      <c r="C31" s="32" t="s">
        <v>909</v>
      </c>
      <c r="D31" s="45" t="s">
        <v>1530</v>
      </c>
      <c r="E31" s="45">
        <f t="shared" si="2"/>
        <v>43</v>
      </c>
      <c r="F31" s="33">
        <v>1139</v>
      </c>
      <c r="G31" s="33">
        <v>1331</v>
      </c>
      <c r="H31" s="33">
        <v>1096</v>
      </c>
      <c r="I31" s="33">
        <v>1059</v>
      </c>
      <c r="J31" s="33">
        <v>1097</v>
      </c>
      <c r="K31" s="33">
        <v>1021</v>
      </c>
      <c r="L31" s="33">
        <v>859</v>
      </c>
      <c r="M31" s="33">
        <v>518</v>
      </c>
      <c r="N31" s="33">
        <v>550</v>
      </c>
      <c r="O31" s="33">
        <v>1380</v>
      </c>
      <c r="P31" s="33">
        <v>2675</v>
      </c>
      <c r="Q31" s="33">
        <v>2569</v>
      </c>
      <c r="R31" s="33">
        <v>946</v>
      </c>
      <c r="S31" s="33">
        <v>13217</v>
      </c>
      <c r="T31" s="33">
        <v>12204</v>
      </c>
      <c r="U31" s="33">
        <v>7448</v>
      </c>
      <c r="V31" s="33">
        <v>4267</v>
      </c>
      <c r="W31" s="33">
        <v>14718</v>
      </c>
      <c r="X31" s="33">
        <v>11623</v>
      </c>
      <c r="Y31" s="33">
        <v>7226</v>
      </c>
      <c r="Z31" s="33">
        <v>2650</v>
      </c>
      <c r="AA31" s="33">
        <v>4134</v>
      </c>
      <c r="AB31" s="33">
        <v>9732</v>
      </c>
      <c r="AC31" s="33">
        <v>24204</v>
      </c>
      <c r="AD31" s="33">
        <v>24576</v>
      </c>
      <c r="AE31" s="33">
        <v>10707</v>
      </c>
      <c r="AF31" s="33">
        <v>2398</v>
      </c>
      <c r="AG31" s="33">
        <v>2432</v>
      </c>
      <c r="AH31" s="33">
        <v>1731</v>
      </c>
      <c r="AI31" s="33">
        <v>1341</v>
      </c>
      <c r="AJ31" s="33">
        <v>2610</v>
      </c>
      <c r="AK31" s="33">
        <v>2265</v>
      </c>
      <c r="AL31" s="33">
        <v>1591</v>
      </c>
      <c r="AM31" s="33">
        <v>796</v>
      </c>
      <c r="AN31" s="33">
        <v>916</v>
      </c>
      <c r="AO31" s="33">
        <v>2317</v>
      </c>
      <c r="AP31" s="33">
        <v>5101</v>
      </c>
      <c r="AQ31" s="33">
        <v>4964</v>
      </c>
      <c r="AR31" s="33">
        <v>1866</v>
      </c>
      <c r="AS31" s="33">
        <v>885</v>
      </c>
      <c r="AT31" s="33">
        <v>1143</v>
      </c>
      <c r="AU31" s="33">
        <v>1001</v>
      </c>
      <c r="AV31" s="33">
        <v>997</v>
      </c>
      <c r="AW31" s="33">
        <v>961</v>
      </c>
      <c r="AX31" s="33">
        <v>968</v>
      </c>
      <c r="AY31" s="33">
        <v>838</v>
      </c>
      <c r="AZ31" s="33">
        <v>539</v>
      </c>
      <c r="BA31" s="33">
        <v>464</v>
      </c>
      <c r="BB31" s="33">
        <v>1250</v>
      </c>
      <c r="BC31" s="33">
        <v>2481</v>
      </c>
      <c r="BD31" s="33">
        <v>2323</v>
      </c>
      <c r="BE31" s="33">
        <v>814</v>
      </c>
      <c r="BF31" s="33">
        <v>1513</v>
      </c>
      <c r="BG31" s="33">
        <v>1289</v>
      </c>
      <c r="BH31" s="33">
        <v>730</v>
      </c>
      <c r="BI31" s="33">
        <v>344</v>
      </c>
      <c r="BJ31" s="33">
        <v>1649</v>
      </c>
      <c r="BK31" s="33">
        <v>1297</v>
      </c>
      <c r="BL31" s="33">
        <v>753</v>
      </c>
      <c r="BM31" s="33">
        <v>257</v>
      </c>
      <c r="BN31" s="33">
        <v>452</v>
      </c>
      <c r="BO31" s="33">
        <v>1067</v>
      </c>
      <c r="BP31" s="33">
        <v>2620</v>
      </c>
      <c r="BQ31" s="33">
        <v>2641</v>
      </c>
      <c r="BR31" s="33">
        <v>1052</v>
      </c>
      <c r="BS31" s="33">
        <v>1428</v>
      </c>
      <c r="BT31" s="33">
        <v>1337</v>
      </c>
      <c r="BU31" s="33">
        <v>994</v>
      </c>
      <c r="BV31" s="33">
        <v>754</v>
      </c>
      <c r="BW31" s="33">
        <v>1437</v>
      </c>
      <c r="BX31" s="33">
        <v>1140</v>
      </c>
      <c r="BY31" s="33">
        <v>818</v>
      </c>
      <c r="BZ31" s="33">
        <v>401</v>
      </c>
      <c r="CA31" s="33">
        <v>515</v>
      </c>
      <c r="CB31" s="33">
        <v>1238</v>
      </c>
      <c r="CC31" s="33">
        <v>2789</v>
      </c>
      <c r="CD31" s="33">
        <v>2708</v>
      </c>
      <c r="CE31" s="33">
        <v>1059</v>
      </c>
      <c r="CF31" s="33">
        <v>6650</v>
      </c>
      <c r="CG31" s="33">
        <v>8403</v>
      </c>
      <c r="CH31" s="33">
        <v>7280</v>
      </c>
      <c r="CI31" s="33">
        <v>7322</v>
      </c>
      <c r="CJ31" s="33">
        <v>6693</v>
      </c>
      <c r="CK31" s="33">
        <v>6809</v>
      </c>
      <c r="CL31" s="33">
        <v>6207</v>
      </c>
      <c r="CM31" s="33">
        <v>4101</v>
      </c>
      <c r="CN31" s="33">
        <v>3844</v>
      </c>
      <c r="CO31" s="33">
        <v>8823</v>
      </c>
      <c r="CP31" s="33">
        <v>18519</v>
      </c>
      <c r="CQ31" s="33">
        <v>16135</v>
      </c>
      <c r="CR31" s="33">
        <v>6144</v>
      </c>
      <c r="CS31" s="33">
        <v>112</v>
      </c>
      <c r="CT31" s="33">
        <v>0</v>
      </c>
      <c r="CU31" s="33">
        <v>109</v>
      </c>
      <c r="CV31" s="33">
        <v>0</v>
      </c>
      <c r="CW31" s="33">
        <v>0</v>
      </c>
      <c r="CX31" s="33">
        <v>0</v>
      </c>
      <c r="CY31" s="33">
        <v>133</v>
      </c>
      <c r="CZ31" s="33">
        <v>0</v>
      </c>
      <c r="DA31" s="33">
        <v>0</v>
      </c>
      <c r="DB31" s="33">
        <v>34</v>
      </c>
      <c r="DC31" s="33">
        <v>257</v>
      </c>
      <c r="DD31" s="33">
        <v>175</v>
      </c>
      <c r="DE31" s="33">
        <v>0</v>
      </c>
      <c r="DF31" s="33">
        <v>266</v>
      </c>
      <c r="DG31" s="33">
        <v>802</v>
      </c>
      <c r="DH31" s="33">
        <v>231</v>
      </c>
      <c r="DI31" s="33">
        <v>0</v>
      </c>
      <c r="DJ31" s="33">
        <v>7</v>
      </c>
      <c r="DK31" s="33">
        <v>0</v>
      </c>
      <c r="DL31" s="33">
        <v>239</v>
      </c>
      <c r="DM31" s="33">
        <v>955</v>
      </c>
      <c r="DN31" s="33">
        <v>142</v>
      </c>
      <c r="DO31" s="33">
        <v>898</v>
      </c>
      <c r="DP31" s="33">
        <v>1546</v>
      </c>
      <c r="DQ31" s="33">
        <v>1246</v>
      </c>
      <c r="DR31" s="33">
        <v>922</v>
      </c>
      <c r="DS31" s="33">
        <v>548</v>
      </c>
      <c r="DT31" s="33">
        <v>2442</v>
      </c>
      <c r="DU31" s="33">
        <v>1632</v>
      </c>
      <c r="DV31" s="33">
        <v>2345</v>
      </c>
      <c r="DW31" s="33">
        <v>130851</v>
      </c>
      <c r="DX31" s="33">
        <v>156193</v>
      </c>
      <c r="DY31" s="33">
        <v>129540</v>
      </c>
      <c r="DZ31" s="33">
        <v>127456</v>
      </c>
      <c r="EA31" s="33">
        <v>125507</v>
      </c>
      <c r="EB31" s="33">
        <v>120191</v>
      </c>
      <c r="EC31" s="33">
        <v>103811</v>
      </c>
      <c r="ED31" s="33">
        <v>63970</v>
      </c>
      <c r="EE31" s="33">
        <v>65339</v>
      </c>
      <c r="EF31" s="33">
        <v>163226</v>
      </c>
      <c r="EG31" s="33">
        <v>317985</v>
      </c>
      <c r="EH31" s="33">
        <v>301461</v>
      </c>
      <c r="EI31" s="33">
        <v>109508</v>
      </c>
      <c r="EJ31" s="35">
        <v>1371557.4878</v>
      </c>
      <c r="EK31" s="35">
        <v>1304153.0707</v>
      </c>
      <c r="EL31" s="34">
        <v>775468.81516</v>
      </c>
      <c r="EM31" s="34">
        <v>429869.34522999998</v>
      </c>
      <c r="EN31" s="35">
        <v>1538349.0811999999</v>
      </c>
      <c r="EO31" s="35">
        <v>1244619.4717999999</v>
      </c>
      <c r="EP31" s="34">
        <v>752735.96505</v>
      </c>
      <c r="EQ31" s="34">
        <v>273500.16538000002</v>
      </c>
      <c r="ER31" s="35">
        <v>431802.63378999999</v>
      </c>
      <c r="ES31" s="35">
        <v>1005674.4695</v>
      </c>
      <c r="ET31" s="35">
        <v>2554877.4707999998</v>
      </c>
      <c r="EU31" s="35">
        <v>2580123.5384</v>
      </c>
      <c r="EV31" s="34">
        <v>1117775.2899</v>
      </c>
      <c r="EW31" s="35">
        <v>1820485.2438000001</v>
      </c>
      <c r="EX31" s="35">
        <v>1399413.9787999999</v>
      </c>
      <c r="EY31" s="34">
        <v>744467.88737000001</v>
      </c>
      <c r="EZ31" s="34">
        <v>301586.24852000002</v>
      </c>
      <c r="FA31" s="35">
        <v>1627622.9478</v>
      </c>
      <c r="FB31" s="35">
        <v>1172969.2468000001</v>
      </c>
      <c r="FC31" s="34">
        <v>660876.60884</v>
      </c>
      <c r="FD31" s="34">
        <v>212291.48277999999</v>
      </c>
      <c r="FE31" s="35">
        <v>442256.02411</v>
      </c>
      <c r="FF31" s="35">
        <v>1104526.1628</v>
      </c>
      <c r="FG31" s="35">
        <v>2615075.9232000001</v>
      </c>
      <c r="FH31" s="35">
        <v>2764968.7675000001</v>
      </c>
      <c r="FI31" s="34">
        <v>1012886.7672</v>
      </c>
      <c r="FJ31" s="35">
        <v>2142981.9638</v>
      </c>
      <c r="FK31" s="35">
        <v>2750648.1713999999</v>
      </c>
      <c r="FL31" s="35">
        <v>2459686.0978000001</v>
      </c>
      <c r="FM31" s="35">
        <v>2417949.5767999999</v>
      </c>
      <c r="FN31" s="35">
        <v>2245349.7727000001</v>
      </c>
      <c r="FO31" s="37">
        <v>2190991.0350000001</v>
      </c>
      <c r="FP31" s="35">
        <v>2018864.8361</v>
      </c>
      <c r="FQ31" s="35">
        <v>1323846.1129000001</v>
      </c>
      <c r="FR31" s="35">
        <v>1182108.9790000001</v>
      </c>
      <c r="FS31" s="35">
        <v>2899961.5506000002</v>
      </c>
      <c r="FT31" s="35">
        <v>5984229.9035</v>
      </c>
      <c r="FU31" s="35">
        <v>5477204.2418999998</v>
      </c>
      <c r="FV31" s="37">
        <v>2006812.8914999999</v>
      </c>
      <c r="FW31" s="39">
        <v>52.151088461000001</v>
      </c>
      <c r="FX31" s="39">
        <v>55.394355050999998</v>
      </c>
      <c r="FY31" s="33">
        <v>840</v>
      </c>
      <c r="FZ31" s="39">
        <v>97.772333250000003</v>
      </c>
      <c r="GA31" s="39">
        <v>100.89686098999999</v>
      </c>
      <c r="GB31" s="33">
        <v>1530</v>
      </c>
      <c r="GC31" s="47">
        <f t="shared" si="3"/>
        <v>0</v>
      </c>
      <c r="GD31" s="49">
        <f t="shared" si="4"/>
        <v>0</v>
      </c>
      <c r="GE31" s="31">
        <f t="shared" si="5"/>
        <v>0</v>
      </c>
    </row>
    <row r="32" spans="1:187" hidden="1" x14ac:dyDescent="0.25">
      <c r="A32" s="32" t="s">
        <v>879</v>
      </c>
      <c r="B32" s="32" t="s">
        <v>879</v>
      </c>
      <c r="C32" s="32" t="s">
        <v>880</v>
      </c>
      <c r="D32" s="45" t="s">
        <v>1686</v>
      </c>
      <c r="E32" s="45">
        <f t="shared" si="2"/>
        <v>38</v>
      </c>
      <c r="F32" s="33">
        <v>2736</v>
      </c>
      <c r="G32" s="33">
        <v>3047</v>
      </c>
      <c r="H32" s="33">
        <v>2680</v>
      </c>
      <c r="I32" s="33">
        <v>2459</v>
      </c>
      <c r="J32" s="33">
        <v>2548</v>
      </c>
      <c r="K32" s="33">
        <v>2435</v>
      </c>
      <c r="L32" s="33">
        <v>1798</v>
      </c>
      <c r="M32" s="33">
        <v>1086</v>
      </c>
      <c r="N32" s="33">
        <v>400</v>
      </c>
      <c r="O32" s="33">
        <v>2385</v>
      </c>
      <c r="P32" s="33">
        <v>6008</v>
      </c>
      <c r="Q32" s="33">
        <v>4499</v>
      </c>
      <c r="R32" s="33">
        <v>5497</v>
      </c>
      <c r="S32" s="33">
        <v>25225</v>
      </c>
      <c r="T32" s="33">
        <v>20198</v>
      </c>
      <c r="U32" s="33">
        <v>11127</v>
      </c>
      <c r="V32" s="33">
        <v>5145</v>
      </c>
      <c r="W32" s="33">
        <v>26333</v>
      </c>
      <c r="X32" s="33">
        <v>20674</v>
      </c>
      <c r="Y32" s="33">
        <v>10317</v>
      </c>
      <c r="Z32" s="33">
        <v>3385</v>
      </c>
      <c r="AA32" s="33">
        <v>2352</v>
      </c>
      <c r="AB32" s="33">
        <v>13963</v>
      </c>
      <c r="AC32" s="33">
        <v>33900</v>
      </c>
      <c r="AD32" s="33">
        <v>29334</v>
      </c>
      <c r="AE32" s="33">
        <v>42855</v>
      </c>
      <c r="AF32" s="33">
        <v>3628</v>
      </c>
      <c r="AG32" s="33">
        <v>3739</v>
      </c>
      <c r="AH32" s="33">
        <v>2900</v>
      </c>
      <c r="AI32" s="33">
        <v>2279</v>
      </c>
      <c r="AJ32" s="33">
        <v>3762</v>
      </c>
      <c r="AK32" s="33">
        <v>3356</v>
      </c>
      <c r="AL32" s="33">
        <v>2081</v>
      </c>
      <c r="AM32" s="33">
        <v>1137</v>
      </c>
      <c r="AN32" s="33">
        <v>466</v>
      </c>
      <c r="AO32" s="33">
        <v>2851</v>
      </c>
      <c r="AP32" s="33">
        <v>6811</v>
      </c>
      <c r="AQ32" s="33">
        <v>5510</v>
      </c>
      <c r="AR32" s="33">
        <v>7244</v>
      </c>
      <c r="AS32" s="33">
        <v>1785</v>
      </c>
      <c r="AT32" s="33">
        <v>2240</v>
      </c>
      <c r="AU32" s="33">
        <v>2166</v>
      </c>
      <c r="AV32" s="33">
        <v>2028</v>
      </c>
      <c r="AW32" s="33">
        <v>1795</v>
      </c>
      <c r="AX32" s="33">
        <v>1915</v>
      </c>
      <c r="AY32" s="33">
        <v>1466</v>
      </c>
      <c r="AZ32" s="33">
        <v>933</v>
      </c>
      <c r="BA32" s="33">
        <v>322</v>
      </c>
      <c r="BB32" s="33">
        <v>1891</v>
      </c>
      <c r="BC32" s="33">
        <v>4481</v>
      </c>
      <c r="BD32" s="33">
        <v>3483</v>
      </c>
      <c r="BE32" s="33">
        <v>4151</v>
      </c>
      <c r="BF32" s="33">
        <v>1843</v>
      </c>
      <c r="BG32" s="33">
        <v>1499</v>
      </c>
      <c r="BH32" s="33">
        <v>734</v>
      </c>
      <c r="BI32" s="33">
        <v>251</v>
      </c>
      <c r="BJ32" s="33">
        <v>1967</v>
      </c>
      <c r="BK32" s="33">
        <v>1441</v>
      </c>
      <c r="BL32" s="33">
        <v>615</v>
      </c>
      <c r="BM32" s="33">
        <v>204</v>
      </c>
      <c r="BN32" s="33">
        <v>144</v>
      </c>
      <c r="BO32" s="33">
        <v>960</v>
      </c>
      <c r="BP32" s="33">
        <v>2330</v>
      </c>
      <c r="BQ32" s="33">
        <v>2027</v>
      </c>
      <c r="BR32" s="33">
        <v>3093</v>
      </c>
      <c r="BS32" s="33">
        <v>1905</v>
      </c>
      <c r="BT32" s="33">
        <v>1923</v>
      </c>
      <c r="BU32" s="33">
        <v>1470</v>
      </c>
      <c r="BV32" s="33">
        <v>1211</v>
      </c>
      <c r="BW32" s="33">
        <v>1925</v>
      </c>
      <c r="BX32" s="33">
        <v>1648</v>
      </c>
      <c r="BY32" s="33">
        <v>1044</v>
      </c>
      <c r="BZ32" s="33">
        <v>565</v>
      </c>
      <c r="CA32" s="33">
        <v>252</v>
      </c>
      <c r="CB32" s="33">
        <v>1388</v>
      </c>
      <c r="CC32" s="33">
        <v>3531</v>
      </c>
      <c r="CD32" s="33">
        <v>2858</v>
      </c>
      <c r="CE32" s="33">
        <v>3662</v>
      </c>
      <c r="CF32" s="33">
        <v>12777</v>
      </c>
      <c r="CG32" s="33">
        <v>16998</v>
      </c>
      <c r="CH32" s="33">
        <v>17012</v>
      </c>
      <c r="CI32" s="33">
        <v>15669</v>
      </c>
      <c r="CJ32" s="33">
        <v>13009</v>
      </c>
      <c r="CK32" s="33">
        <v>14412</v>
      </c>
      <c r="CL32" s="33">
        <v>11621</v>
      </c>
      <c r="CM32" s="33">
        <v>8073</v>
      </c>
      <c r="CN32" s="33">
        <v>3071</v>
      </c>
      <c r="CO32" s="33">
        <v>14343</v>
      </c>
      <c r="CP32" s="33">
        <v>34297</v>
      </c>
      <c r="CQ32" s="33">
        <v>26424</v>
      </c>
      <c r="CR32" s="33">
        <v>31436</v>
      </c>
      <c r="CS32" s="33">
        <v>0</v>
      </c>
      <c r="CT32" s="33">
        <v>0</v>
      </c>
      <c r="CU32" s="33">
        <v>75</v>
      </c>
      <c r="CV32" s="33">
        <v>0</v>
      </c>
      <c r="CW32" s="33" t="s">
        <v>856</v>
      </c>
      <c r="CX32" s="33">
        <v>9</v>
      </c>
      <c r="CY32" s="33">
        <v>121</v>
      </c>
      <c r="CZ32" s="33">
        <v>20</v>
      </c>
      <c r="DA32" s="33">
        <v>0</v>
      </c>
      <c r="DB32" s="33">
        <v>36</v>
      </c>
      <c r="DC32" s="33">
        <v>5</v>
      </c>
      <c r="DD32" s="33">
        <v>247</v>
      </c>
      <c r="DE32" s="33">
        <v>179</v>
      </c>
      <c r="DF32" s="33">
        <v>322</v>
      </c>
      <c r="DG32" s="33">
        <v>0</v>
      </c>
      <c r="DH32" s="33" t="s">
        <v>856</v>
      </c>
      <c r="DI32" s="33">
        <v>494</v>
      </c>
      <c r="DJ32" s="33">
        <v>727</v>
      </c>
      <c r="DK32" s="33">
        <v>157</v>
      </c>
      <c r="DL32" s="33">
        <v>571</v>
      </c>
      <c r="DM32" s="33">
        <v>3416</v>
      </c>
      <c r="DN32" s="33">
        <v>362</v>
      </c>
      <c r="DO32" s="33">
        <v>1489</v>
      </c>
      <c r="DP32" s="33">
        <v>902</v>
      </c>
      <c r="DQ32" s="33">
        <v>1190</v>
      </c>
      <c r="DR32" s="33">
        <v>1323</v>
      </c>
      <c r="DS32" s="33">
        <v>1897</v>
      </c>
      <c r="DT32" s="33">
        <v>2238</v>
      </c>
      <c r="DU32" s="33">
        <v>2129</v>
      </c>
      <c r="DV32" s="33">
        <v>4753</v>
      </c>
      <c r="DW32" s="33">
        <v>330762</v>
      </c>
      <c r="DX32" s="33">
        <v>380165</v>
      </c>
      <c r="DY32" s="33">
        <v>336474</v>
      </c>
      <c r="DZ32" s="33">
        <v>315610</v>
      </c>
      <c r="EA32" s="33">
        <v>305870</v>
      </c>
      <c r="EB32" s="33">
        <v>300929</v>
      </c>
      <c r="EC32" s="33">
        <v>228367</v>
      </c>
      <c r="ED32" s="33">
        <v>139114</v>
      </c>
      <c r="EE32" s="33">
        <v>49521</v>
      </c>
      <c r="EF32" s="33">
        <v>301312</v>
      </c>
      <c r="EG32" s="33">
        <v>747583</v>
      </c>
      <c r="EH32" s="33">
        <v>560974</v>
      </c>
      <c r="EI32" s="33">
        <v>677901</v>
      </c>
      <c r="EJ32" s="35">
        <v>3033101.2343000001</v>
      </c>
      <c r="EK32" s="35">
        <v>2551947.8122</v>
      </c>
      <c r="EL32" s="35">
        <v>1412677.4262999999</v>
      </c>
      <c r="EM32" s="34">
        <v>646114.13788000005</v>
      </c>
      <c r="EN32" s="35">
        <v>3196069.6623999998</v>
      </c>
      <c r="EO32" s="35">
        <v>2595248.1655000001</v>
      </c>
      <c r="EP32" s="35">
        <v>1313449.4323</v>
      </c>
      <c r="EQ32" s="34">
        <v>412999.83532999997</v>
      </c>
      <c r="ER32" s="40">
        <v>297810.69183999998</v>
      </c>
      <c r="ES32" s="35">
        <v>1726090.2339000001</v>
      </c>
      <c r="ET32" s="37">
        <v>4214791.1030000001</v>
      </c>
      <c r="EU32" s="35">
        <v>3610608.8476</v>
      </c>
      <c r="EV32" s="34">
        <v>5312306.83</v>
      </c>
      <c r="EW32" s="35">
        <v>1902727.1791999999</v>
      </c>
      <c r="EX32" s="35">
        <v>1631031.0275000001</v>
      </c>
      <c r="EY32" s="34">
        <v>743776.56640999997</v>
      </c>
      <c r="EZ32" s="34">
        <v>251881.87583</v>
      </c>
      <c r="FA32" s="35">
        <v>2266153.9961000001</v>
      </c>
      <c r="FB32" s="35">
        <v>1626615.9683999999</v>
      </c>
      <c r="FC32" s="34">
        <v>649951.36262999999</v>
      </c>
      <c r="FD32" s="34">
        <v>198560.19815000001</v>
      </c>
      <c r="FE32" s="35">
        <v>162772.92309</v>
      </c>
      <c r="FF32" s="35">
        <v>1057902.2723999999</v>
      </c>
      <c r="FG32" s="35">
        <v>2502321.4970999998</v>
      </c>
      <c r="FH32" s="35">
        <v>2217136.5794000002</v>
      </c>
      <c r="FI32" s="34">
        <v>3330564.9023000002</v>
      </c>
      <c r="FJ32" s="35">
        <v>3989917.1971</v>
      </c>
      <c r="FK32" s="35">
        <v>5116324.3844999997</v>
      </c>
      <c r="FL32" s="37">
        <v>5149470.5860000001</v>
      </c>
      <c r="FM32" s="35">
        <v>4684864.2248999998</v>
      </c>
      <c r="FN32" s="35">
        <v>3910537.1518999999</v>
      </c>
      <c r="FO32" s="35">
        <v>4473162.9963999996</v>
      </c>
      <c r="FP32" s="35">
        <v>3498337.5770999999</v>
      </c>
      <c r="FQ32" s="35">
        <v>2295590.6452000001</v>
      </c>
      <c r="FR32" s="35">
        <v>830651.87642999995</v>
      </c>
      <c r="FS32" s="35">
        <v>4351681.7757000001</v>
      </c>
      <c r="FT32" s="37">
        <v>10356192.316</v>
      </c>
      <c r="FU32" s="35">
        <v>8019310.1062000003</v>
      </c>
      <c r="FV32" s="34">
        <v>9560368.6886999998</v>
      </c>
      <c r="FW32" s="39">
        <v>65.789496661000001</v>
      </c>
      <c r="FX32" s="39">
        <v>71.672056638000001</v>
      </c>
      <c r="FY32" s="33">
        <v>1640</v>
      </c>
      <c r="FZ32" s="38">
        <v>144.98041486</v>
      </c>
      <c r="GA32" s="38">
        <v>152.47793024999999</v>
      </c>
      <c r="GB32" s="33">
        <v>3489</v>
      </c>
      <c r="GC32" s="47">
        <f t="shared" si="3"/>
        <v>0</v>
      </c>
      <c r="GD32" s="49">
        <f t="shared" si="4"/>
        <v>0</v>
      </c>
      <c r="GE32" s="31">
        <f t="shared" si="5"/>
        <v>2</v>
      </c>
    </row>
    <row r="33" spans="1:187" hidden="1" x14ac:dyDescent="0.25">
      <c r="A33" s="32" t="s">
        <v>1032</v>
      </c>
      <c r="B33" s="32" t="s">
        <v>1032</v>
      </c>
      <c r="C33" s="32" t="s">
        <v>1033</v>
      </c>
      <c r="D33" s="45" t="s">
        <v>1589</v>
      </c>
      <c r="E33" s="45">
        <f t="shared" si="2"/>
        <v>23</v>
      </c>
      <c r="F33" s="33">
        <v>1341</v>
      </c>
      <c r="G33" s="33">
        <v>1367</v>
      </c>
      <c r="H33" s="33">
        <v>1281</v>
      </c>
      <c r="I33" s="33">
        <v>1219</v>
      </c>
      <c r="J33" s="33">
        <v>1015</v>
      </c>
      <c r="K33" s="33">
        <v>1012</v>
      </c>
      <c r="L33" s="33">
        <v>829</v>
      </c>
      <c r="M33" s="33">
        <v>545</v>
      </c>
      <c r="N33" s="33">
        <v>396</v>
      </c>
      <c r="O33" s="33">
        <v>1174</v>
      </c>
      <c r="P33" s="33">
        <v>1321</v>
      </c>
      <c r="Q33" s="33">
        <v>2479</v>
      </c>
      <c r="R33" s="33">
        <v>3239</v>
      </c>
      <c r="S33" s="33">
        <v>9245</v>
      </c>
      <c r="T33" s="33">
        <v>7640</v>
      </c>
      <c r="U33" s="33">
        <v>5125</v>
      </c>
      <c r="V33" s="33">
        <v>2555</v>
      </c>
      <c r="W33" s="33">
        <v>7815</v>
      </c>
      <c r="X33" s="33">
        <v>5999</v>
      </c>
      <c r="Y33" s="33">
        <v>3607</v>
      </c>
      <c r="Z33" s="33">
        <v>1473</v>
      </c>
      <c r="AA33" s="33">
        <v>1484</v>
      </c>
      <c r="AB33" s="33">
        <v>5498</v>
      </c>
      <c r="AC33" s="33">
        <v>6041</v>
      </c>
      <c r="AD33" s="33">
        <v>12226</v>
      </c>
      <c r="AE33" s="33">
        <v>18210</v>
      </c>
      <c r="AF33" s="33">
        <v>1592</v>
      </c>
      <c r="AG33" s="33">
        <v>1539</v>
      </c>
      <c r="AH33" s="33">
        <v>1312</v>
      </c>
      <c r="AI33" s="33">
        <v>1012</v>
      </c>
      <c r="AJ33" s="33">
        <v>1427</v>
      </c>
      <c r="AK33" s="33">
        <v>1206</v>
      </c>
      <c r="AL33" s="33">
        <v>877</v>
      </c>
      <c r="AM33" s="33">
        <v>472</v>
      </c>
      <c r="AN33" s="33">
        <v>431</v>
      </c>
      <c r="AO33" s="33">
        <v>1306</v>
      </c>
      <c r="AP33" s="33">
        <v>1331</v>
      </c>
      <c r="AQ33" s="33">
        <v>2790</v>
      </c>
      <c r="AR33" s="33">
        <v>3579</v>
      </c>
      <c r="AS33" s="33">
        <v>762</v>
      </c>
      <c r="AT33" s="33">
        <v>875</v>
      </c>
      <c r="AU33" s="33">
        <v>906</v>
      </c>
      <c r="AV33" s="33">
        <v>881</v>
      </c>
      <c r="AW33" s="33">
        <v>609</v>
      </c>
      <c r="AX33" s="33">
        <v>681</v>
      </c>
      <c r="AY33" s="33">
        <v>544</v>
      </c>
      <c r="AZ33" s="33">
        <v>379</v>
      </c>
      <c r="BA33" s="33">
        <v>253</v>
      </c>
      <c r="BB33" s="33">
        <v>772</v>
      </c>
      <c r="BC33" s="33">
        <v>862</v>
      </c>
      <c r="BD33" s="33">
        <v>1672</v>
      </c>
      <c r="BE33" s="33">
        <v>2078</v>
      </c>
      <c r="BF33" s="33">
        <v>830</v>
      </c>
      <c r="BG33" s="33">
        <v>664</v>
      </c>
      <c r="BH33" s="33">
        <v>406</v>
      </c>
      <c r="BI33" s="33">
        <v>131</v>
      </c>
      <c r="BJ33" s="33">
        <v>818</v>
      </c>
      <c r="BK33" s="33">
        <v>525</v>
      </c>
      <c r="BL33" s="33">
        <v>333</v>
      </c>
      <c r="BM33" s="33">
        <v>93</v>
      </c>
      <c r="BN33" s="33">
        <v>178</v>
      </c>
      <c r="BO33" s="33">
        <v>534</v>
      </c>
      <c r="BP33" s="33">
        <v>469</v>
      </c>
      <c r="BQ33" s="33">
        <v>1118</v>
      </c>
      <c r="BR33" s="33">
        <v>1501</v>
      </c>
      <c r="BS33" s="33">
        <v>1020</v>
      </c>
      <c r="BT33" s="33">
        <v>912</v>
      </c>
      <c r="BU33" s="33">
        <v>738</v>
      </c>
      <c r="BV33" s="33">
        <v>630</v>
      </c>
      <c r="BW33" s="33">
        <v>773</v>
      </c>
      <c r="BX33" s="33">
        <v>667</v>
      </c>
      <c r="BY33" s="33">
        <v>447</v>
      </c>
      <c r="BZ33" s="33">
        <v>259</v>
      </c>
      <c r="CA33" s="33">
        <v>217</v>
      </c>
      <c r="CB33" s="33">
        <v>738</v>
      </c>
      <c r="CC33" s="33">
        <v>786</v>
      </c>
      <c r="CD33" s="33">
        <v>1583</v>
      </c>
      <c r="CE33" s="33">
        <v>2122</v>
      </c>
      <c r="CF33" s="33">
        <v>8234</v>
      </c>
      <c r="CG33" s="33">
        <v>9571</v>
      </c>
      <c r="CH33" s="33">
        <v>11205</v>
      </c>
      <c r="CI33" s="33">
        <v>11117</v>
      </c>
      <c r="CJ33" s="33">
        <v>5741</v>
      </c>
      <c r="CK33" s="33">
        <v>7175</v>
      </c>
      <c r="CL33" s="33">
        <v>6709</v>
      </c>
      <c r="CM33" s="33">
        <v>5645</v>
      </c>
      <c r="CN33" s="33">
        <v>2570</v>
      </c>
      <c r="CO33" s="33">
        <v>9358</v>
      </c>
      <c r="CP33" s="33">
        <v>10447</v>
      </c>
      <c r="CQ33" s="33">
        <v>18993</v>
      </c>
      <c r="CR33" s="33">
        <v>24029</v>
      </c>
      <c r="CS33" s="33">
        <v>0</v>
      </c>
      <c r="CT33" s="33">
        <v>0</v>
      </c>
      <c r="CU33" s="33">
        <v>0</v>
      </c>
      <c r="CV33" s="33">
        <v>0</v>
      </c>
      <c r="CW33" s="33">
        <v>30</v>
      </c>
      <c r="CX33" s="33">
        <v>0</v>
      </c>
      <c r="CY33" s="33">
        <v>69</v>
      </c>
      <c r="CZ33" s="33">
        <v>0</v>
      </c>
      <c r="DA33" s="33">
        <v>0</v>
      </c>
      <c r="DB33" s="33" t="s">
        <v>856</v>
      </c>
      <c r="DC33" s="33">
        <v>0</v>
      </c>
      <c r="DD33" s="33">
        <v>46</v>
      </c>
      <c r="DE33" s="33">
        <v>0</v>
      </c>
      <c r="DF33" s="33">
        <v>0</v>
      </c>
      <c r="DG33" s="33">
        <v>0</v>
      </c>
      <c r="DH33" s="33">
        <v>0</v>
      </c>
      <c r="DI33" s="33">
        <v>0</v>
      </c>
      <c r="DJ33" s="33" t="s">
        <v>856</v>
      </c>
      <c r="DK33" s="33">
        <v>0</v>
      </c>
      <c r="DL33" s="33">
        <v>165</v>
      </c>
      <c r="DM33" s="33">
        <v>256</v>
      </c>
      <c r="DN33" s="33">
        <v>553</v>
      </c>
      <c r="DO33" s="33">
        <v>435</v>
      </c>
      <c r="DP33" s="33">
        <v>41</v>
      </c>
      <c r="DQ33" s="33">
        <v>678</v>
      </c>
      <c r="DR33" s="33">
        <v>711</v>
      </c>
      <c r="DS33" s="33">
        <v>1459</v>
      </c>
      <c r="DT33" s="33">
        <v>904</v>
      </c>
      <c r="DU33" s="33">
        <v>28</v>
      </c>
      <c r="DV33" s="33">
        <v>3763</v>
      </c>
      <c r="DW33" s="33">
        <v>148818</v>
      </c>
      <c r="DX33" s="33">
        <v>155507</v>
      </c>
      <c r="DY33" s="33">
        <v>147163</v>
      </c>
      <c r="DZ33" s="33">
        <v>141333</v>
      </c>
      <c r="EA33" s="33">
        <v>114514</v>
      </c>
      <c r="EB33" s="33">
        <v>115854</v>
      </c>
      <c r="EC33" s="33">
        <v>96728</v>
      </c>
      <c r="ED33" s="33">
        <v>63810</v>
      </c>
      <c r="EE33" s="33">
        <v>45162</v>
      </c>
      <c r="EF33" s="33">
        <v>134416</v>
      </c>
      <c r="EG33" s="33">
        <v>151130</v>
      </c>
      <c r="EH33" s="33">
        <v>282965</v>
      </c>
      <c r="EI33" s="33">
        <v>370054</v>
      </c>
      <c r="EJ33" s="34">
        <v>926858.47186000005</v>
      </c>
      <c r="EK33" s="35">
        <v>806955.02170000004</v>
      </c>
      <c r="EL33" s="34">
        <v>524455.25363000005</v>
      </c>
      <c r="EM33" s="35">
        <v>271146.15470000001</v>
      </c>
      <c r="EN33" s="34">
        <v>779874.58316000004</v>
      </c>
      <c r="EO33" s="34">
        <v>626821.09750999999</v>
      </c>
      <c r="EP33" s="34">
        <v>373558.27734999999</v>
      </c>
      <c r="EQ33" s="35">
        <v>152995.7899</v>
      </c>
      <c r="ER33" s="35">
        <v>152489.25669000001</v>
      </c>
      <c r="ES33" s="35">
        <v>559500.28384000005</v>
      </c>
      <c r="ET33" s="34">
        <v>617342.20672000002</v>
      </c>
      <c r="EU33" s="34">
        <v>1261922.2418</v>
      </c>
      <c r="EV33" s="34">
        <v>1871410.6608</v>
      </c>
      <c r="EW33" s="34">
        <v>881095.51719000004</v>
      </c>
      <c r="EX33" s="34">
        <v>645705.20258000004</v>
      </c>
      <c r="EY33" s="34">
        <v>340481.33853000001</v>
      </c>
      <c r="EZ33" s="36">
        <v>93820.292990999995</v>
      </c>
      <c r="FA33" s="34">
        <v>776994.21673999995</v>
      </c>
      <c r="FB33" s="34">
        <v>448045.55605999997</v>
      </c>
      <c r="FC33" s="34">
        <v>262588.89497999998</v>
      </c>
      <c r="FD33" s="36">
        <v>58159.924097000003</v>
      </c>
      <c r="FE33" s="35">
        <v>138284.79078000001</v>
      </c>
      <c r="FF33" s="35">
        <v>480546.92929</v>
      </c>
      <c r="FG33" s="35">
        <v>408771.07789999997</v>
      </c>
      <c r="FH33" s="34">
        <v>1050236.4313000001</v>
      </c>
      <c r="FI33" s="34">
        <v>1429051.7139000001</v>
      </c>
      <c r="FJ33" s="35">
        <v>2065420.7694999999</v>
      </c>
      <c r="FK33" s="35">
        <v>2359866.7218999998</v>
      </c>
      <c r="FL33" s="35">
        <v>2631385.1173999999</v>
      </c>
      <c r="FM33" s="35">
        <v>2695386.8396000001</v>
      </c>
      <c r="FN33" s="35">
        <v>1588723.4674</v>
      </c>
      <c r="FO33" s="35">
        <v>1919460.3239</v>
      </c>
      <c r="FP33" s="35">
        <v>1672133.5634999999</v>
      </c>
      <c r="FQ33" s="35">
        <v>1267600.7482</v>
      </c>
      <c r="FR33" s="35">
        <v>645696.33904999995</v>
      </c>
      <c r="FS33" s="35">
        <v>2330517.3627999998</v>
      </c>
      <c r="FT33" s="35">
        <v>2572130.6754000001</v>
      </c>
      <c r="FU33" s="35">
        <v>4688272.4722999996</v>
      </c>
      <c r="FV33" s="34">
        <v>5963360.7017000001</v>
      </c>
      <c r="FW33" s="39">
        <v>59.099249458000003</v>
      </c>
      <c r="FX33" s="39">
        <v>66.122708488000001</v>
      </c>
      <c r="FY33" s="33">
        <v>624</v>
      </c>
      <c r="FZ33" s="38">
        <v>109.11284842000001</v>
      </c>
      <c r="GA33" s="39">
        <v>116.45650101</v>
      </c>
      <c r="GB33" s="33">
        <v>1099</v>
      </c>
      <c r="GC33" s="47">
        <f t="shared" si="3"/>
        <v>0</v>
      </c>
      <c r="GD33" s="49">
        <f t="shared" si="4"/>
        <v>0</v>
      </c>
      <c r="GE33" s="31">
        <f t="shared" si="5"/>
        <v>2</v>
      </c>
    </row>
    <row r="34" spans="1:187" hidden="1" x14ac:dyDescent="0.25">
      <c r="A34" s="32" t="s">
        <v>859</v>
      </c>
      <c r="B34" s="32" t="s">
        <v>859</v>
      </c>
      <c r="C34" s="32" t="s">
        <v>860</v>
      </c>
      <c r="D34" s="45" t="s">
        <v>1673</v>
      </c>
      <c r="E34" s="45">
        <f t="shared" si="2"/>
        <v>51</v>
      </c>
      <c r="F34" s="33">
        <v>4680</v>
      </c>
      <c r="G34" s="33">
        <v>5003</v>
      </c>
      <c r="H34" s="33">
        <v>4928</v>
      </c>
      <c r="I34" s="33">
        <v>4566</v>
      </c>
      <c r="J34" s="33">
        <v>4678</v>
      </c>
      <c r="K34" s="33">
        <v>4334</v>
      </c>
      <c r="L34" s="33">
        <v>3315</v>
      </c>
      <c r="M34" s="33">
        <v>2201</v>
      </c>
      <c r="N34" s="33">
        <v>5311</v>
      </c>
      <c r="O34" s="33">
        <v>6749</v>
      </c>
      <c r="P34" s="33">
        <v>9145</v>
      </c>
      <c r="Q34" s="33">
        <v>9319</v>
      </c>
      <c r="R34" s="33">
        <v>3181</v>
      </c>
      <c r="S34" s="33">
        <v>37879</v>
      </c>
      <c r="T34" s="33">
        <v>30166</v>
      </c>
      <c r="U34" s="33">
        <v>18938</v>
      </c>
      <c r="V34" s="33">
        <v>8988</v>
      </c>
      <c r="W34" s="33">
        <v>37915</v>
      </c>
      <c r="X34" s="33">
        <v>26512</v>
      </c>
      <c r="Y34" s="33">
        <v>14019</v>
      </c>
      <c r="Z34" s="33">
        <v>5529</v>
      </c>
      <c r="AA34" s="33">
        <v>22606</v>
      </c>
      <c r="AB34" s="33">
        <v>34275</v>
      </c>
      <c r="AC34" s="33">
        <v>52891</v>
      </c>
      <c r="AD34" s="33">
        <v>51838</v>
      </c>
      <c r="AE34" s="33">
        <v>18336</v>
      </c>
      <c r="AF34" s="33">
        <v>7775</v>
      </c>
      <c r="AG34" s="33">
        <v>7491</v>
      </c>
      <c r="AH34" s="33">
        <v>6380</v>
      </c>
      <c r="AI34" s="33">
        <v>4859</v>
      </c>
      <c r="AJ34" s="33">
        <v>8261</v>
      </c>
      <c r="AK34" s="33">
        <v>7017</v>
      </c>
      <c r="AL34" s="33">
        <v>4699</v>
      </c>
      <c r="AM34" s="33">
        <v>2757</v>
      </c>
      <c r="AN34" s="33">
        <v>6752</v>
      </c>
      <c r="AO34" s="33">
        <v>9445</v>
      </c>
      <c r="AP34" s="33">
        <v>14132</v>
      </c>
      <c r="AQ34" s="33">
        <v>14004</v>
      </c>
      <c r="AR34" s="33">
        <v>4906</v>
      </c>
      <c r="AS34" s="33">
        <v>2995</v>
      </c>
      <c r="AT34" s="33">
        <v>3518</v>
      </c>
      <c r="AU34" s="33">
        <v>3668</v>
      </c>
      <c r="AV34" s="33">
        <v>3533</v>
      </c>
      <c r="AW34" s="33">
        <v>3350</v>
      </c>
      <c r="AX34" s="33">
        <v>3183</v>
      </c>
      <c r="AY34" s="33">
        <v>2557</v>
      </c>
      <c r="AZ34" s="33">
        <v>1799</v>
      </c>
      <c r="BA34" s="33">
        <v>3676</v>
      </c>
      <c r="BB34" s="33">
        <v>4831</v>
      </c>
      <c r="BC34" s="33">
        <v>6721</v>
      </c>
      <c r="BD34" s="33">
        <v>6983</v>
      </c>
      <c r="BE34" s="33">
        <v>2392</v>
      </c>
      <c r="BF34" s="33">
        <v>4780</v>
      </c>
      <c r="BG34" s="33">
        <v>3973</v>
      </c>
      <c r="BH34" s="33">
        <v>2712</v>
      </c>
      <c r="BI34" s="33">
        <v>1326</v>
      </c>
      <c r="BJ34" s="33">
        <v>4911</v>
      </c>
      <c r="BK34" s="33">
        <v>3834</v>
      </c>
      <c r="BL34" s="33">
        <v>2142</v>
      </c>
      <c r="BM34" s="33">
        <v>958</v>
      </c>
      <c r="BN34" s="33">
        <v>3076</v>
      </c>
      <c r="BO34" s="33">
        <v>4614</v>
      </c>
      <c r="BP34" s="33">
        <v>7411</v>
      </c>
      <c r="BQ34" s="33">
        <v>7021</v>
      </c>
      <c r="BR34" s="33">
        <v>2514</v>
      </c>
      <c r="BS34" s="33">
        <v>4386</v>
      </c>
      <c r="BT34" s="33">
        <v>3866</v>
      </c>
      <c r="BU34" s="33">
        <v>3269</v>
      </c>
      <c r="BV34" s="33">
        <v>2516</v>
      </c>
      <c r="BW34" s="33">
        <v>4310</v>
      </c>
      <c r="BX34" s="33">
        <v>3322</v>
      </c>
      <c r="BY34" s="33">
        <v>2165</v>
      </c>
      <c r="BZ34" s="33">
        <v>1219</v>
      </c>
      <c r="CA34" s="33">
        <v>3402</v>
      </c>
      <c r="CB34" s="33">
        <v>4840</v>
      </c>
      <c r="CC34" s="33">
        <v>7176</v>
      </c>
      <c r="CD34" s="33">
        <v>7155</v>
      </c>
      <c r="CE34" s="33">
        <v>2480</v>
      </c>
      <c r="CF34" s="33">
        <v>19501</v>
      </c>
      <c r="CG34" s="33">
        <v>24083</v>
      </c>
      <c r="CH34" s="33">
        <v>26611</v>
      </c>
      <c r="CI34" s="33">
        <v>24799</v>
      </c>
      <c r="CJ34" s="33">
        <v>20152</v>
      </c>
      <c r="CK34" s="33">
        <v>19639</v>
      </c>
      <c r="CL34" s="33">
        <v>17653</v>
      </c>
      <c r="CM34" s="33">
        <v>12141</v>
      </c>
      <c r="CN34" s="33">
        <v>24698</v>
      </c>
      <c r="CO34" s="33">
        <v>34126</v>
      </c>
      <c r="CP34" s="33">
        <v>45147</v>
      </c>
      <c r="CQ34" s="33">
        <v>45333</v>
      </c>
      <c r="CR34" s="33">
        <v>15275</v>
      </c>
      <c r="CS34" s="33">
        <v>0</v>
      </c>
      <c r="CT34" s="33">
        <v>85</v>
      </c>
      <c r="CU34" s="33" t="s">
        <v>856</v>
      </c>
      <c r="CV34" s="33">
        <v>0</v>
      </c>
      <c r="CW34" s="33">
        <v>414</v>
      </c>
      <c r="CX34" s="33" t="s">
        <v>856</v>
      </c>
      <c r="CY34" s="33">
        <v>366</v>
      </c>
      <c r="CZ34" s="33">
        <v>1615</v>
      </c>
      <c r="DA34" s="33">
        <v>14</v>
      </c>
      <c r="DB34" s="33">
        <v>364</v>
      </c>
      <c r="DC34" s="33">
        <v>339</v>
      </c>
      <c r="DD34" s="33">
        <v>369</v>
      </c>
      <c r="DE34" s="33">
        <v>365</v>
      </c>
      <c r="DF34" s="33">
        <v>380</v>
      </c>
      <c r="DG34" s="33">
        <v>178</v>
      </c>
      <c r="DH34" s="33">
        <v>1766</v>
      </c>
      <c r="DI34" s="33">
        <v>14</v>
      </c>
      <c r="DJ34" s="33" t="s">
        <v>856</v>
      </c>
      <c r="DK34" s="33">
        <v>0</v>
      </c>
      <c r="DL34" s="33">
        <v>280</v>
      </c>
      <c r="DM34" s="33">
        <v>2342</v>
      </c>
      <c r="DN34" s="33">
        <v>104</v>
      </c>
      <c r="DO34" s="33">
        <v>1643</v>
      </c>
      <c r="DP34" s="33">
        <v>4869</v>
      </c>
      <c r="DQ34" s="33">
        <v>3493</v>
      </c>
      <c r="DR34" s="33">
        <v>129</v>
      </c>
      <c r="DS34" s="33">
        <v>1987</v>
      </c>
      <c r="DT34" s="33">
        <v>7733</v>
      </c>
      <c r="DU34" s="33">
        <v>14209</v>
      </c>
      <c r="DV34" s="33">
        <v>5921</v>
      </c>
      <c r="DW34" s="33">
        <v>495546</v>
      </c>
      <c r="DX34" s="33">
        <v>538838</v>
      </c>
      <c r="DY34" s="33">
        <v>536893</v>
      </c>
      <c r="DZ34" s="33">
        <v>505602</v>
      </c>
      <c r="EA34" s="33">
        <v>476392</v>
      </c>
      <c r="EB34" s="33">
        <v>450333</v>
      </c>
      <c r="EC34" s="33">
        <v>344289</v>
      </c>
      <c r="ED34" s="33">
        <v>234146</v>
      </c>
      <c r="EE34" s="33">
        <v>577975</v>
      </c>
      <c r="EF34" s="33">
        <v>735782</v>
      </c>
      <c r="EG34" s="33">
        <v>979976</v>
      </c>
      <c r="EH34" s="33">
        <v>976377</v>
      </c>
      <c r="EI34" s="33">
        <v>311929</v>
      </c>
      <c r="EJ34" s="37">
        <v>4252574.6220000004</v>
      </c>
      <c r="EK34" s="37">
        <v>3656334.6379999998</v>
      </c>
      <c r="EL34" s="35">
        <v>2375997.0317000002</v>
      </c>
      <c r="EM34" s="35">
        <v>1134214.7093</v>
      </c>
      <c r="EN34" s="35">
        <v>4391337.3163000001</v>
      </c>
      <c r="EO34" s="35">
        <v>3215115.8092999998</v>
      </c>
      <c r="EP34" s="35">
        <v>1716634.6366999999</v>
      </c>
      <c r="EQ34" s="35">
        <v>688705.77159999998</v>
      </c>
      <c r="ER34" s="35">
        <v>2678017.0843000002</v>
      </c>
      <c r="ES34" s="35">
        <v>4110009.7566999998</v>
      </c>
      <c r="ET34" s="35">
        <v>6273781.8386000004</v>
      </c>
      <c r="EU34" s="35">
        <v>6170236.3147</v>
      </c>
      <c r="EV34" s="35">
        <v>2198869.5403999998</v>
      </c>
      <c r="EW34" s="35">
        <v>5142525.7426000005</v>
      </c>
      <c r="EX34" s="37">
        <v>3971116.9210000001</v>
      </c>
      <c r="EY34" s="35">
        <v>2756102.9774000002</v>
      </c>
      <c r="EZ34" s="35">
        <v>1232683.1642</v>
      </c>
      <c r="FA34" s="35">
        <v>4908167.7868999997</v>
      </c>
      <c r="FB34" s="35">
        <v>3550516.2914</v>
      </c>
      <c r="FC34" s="35">
        <v>1908238.2985</v>
      </c>
      <c r="FD34" s="34">
        <v>787415.78215999994</v>
      </c>
      <c r="FE34" s="35">
        <v>3114353.5307</v>
      </c>
      <c r="FF34" s="35">
        <v>4716404.0617000004</v>
      </c>
      <c r="FG34" s="35">
        <v>7218105.5177999996</v>
      </c>
      <c r="FH34" s="35">
        <v>6768294.7226999998</v>
      </c>
      <c r="FI34" s="35">
        <v>2439609.1313999998</v>
      </c>
      <c r="FJ34" s="35">
        <v>6493509.9281000001</v>
      </c>
      <c r="FK34" s="35">
        <v>8102316.1242000004</v>
      </c>
      <c r="FL34" s="35">
        <v>8929205.7682000007</v>
      </c>
      <c r="FM34" s="35">
        <v>8691152.4366999995</v>
      </c>
      <c r="FN34" s="35">
        <v>6901583.6412000004</v>
      </c>
      <c r="FO34" s="35">
        <v>6917429.5969000002</v>
      </c>
      <c r="FP34" s="35">
        <v>5844138.1758000003</v>
      </c>
      <c r="FQ34" s="35">
        <v>4162673.2085000002</v>
      </c>
      <c r="FR34" s="35">
        <v>8450561.4356999993</v>
      </c>
      <c r="FS34" s="37">
        <v>11087969.404999999</v>
      </c>
      <c r="FT34" s="37">
        <v>15354783.372</v>
      </c>
      <c r="FU34" s="37">
        <v>15804718.382999999</v>
      </c>
      <c r="FV34" s="35">
        <v>5343976.2844000002</v>
      </c>
      <c r="FW34" s="39">
        <v>56.916657161000003</v>
      </c>
      <c r="FX34" s="39">
        <v>60.642986251000004</v>
      </c>
      <c r="FY34" s="33">
        <v>2986</v>
      </c>
      <c r="FZ34" s="38">
        <v>126.71236458</v>
      </c>
      <c r="GA34" s="38">
        <v>129.55177806</v>
      </c>
      <c r="GB34" s="33">
        <v>6379</v>
      </c>
      <c r="GC34" s="47">
        <f t="shared" si="3"/>
        <v>0</v>
      </c>
      <c r="GD34" s="49">
        <f t="shared" si="4"/>
        <v>0</v>
      </c>
      <c r="GE34" s="31">
        <f t="shared" si="5"/>
        <v>3</v>
      </c>
    </row>
    <row r="35" spans="1:187" hidden="1" x14ac:dyDescent="0.25">
      <c r="A35" s="32" t="s">
        <v>950</v>
      </c>
      <c r="B35" s="32" t="s">
        <v>950</v>
      </c>
      <c r="C35" s="32" t="s">
        <v>951</v>
      </c>
      <c r="D35" s="45" t="s">
        <v>1716</v>
      </c>
      <c r="E35" s="45">
        <f t="shared" si="2"/>
        <v>35</v>
      </c>
      <c r="F35" s="33">
        <v>2455</v>
      </c>
      <c r="G35" s="33">
        <v>2791</v>
      </c>
      <c r="H35" s="33">
        <v>2432</v>
      </c>
      <c r="I35" s="33">
        <v>1928</v>
      </c>
      <c r="J35" s="33">
        <v>2369</v>
      </c>
      <c r="K35" s="33">
        <v>1986</v>
      </c>
      <c r="L35" s="33">
        <v>1414</v>
      </c>
      <c r="M35" s="33">
        <v>846</v>
      </c>
      <c r="N35" s="33">
        <v>6151</v>
      </c>
      <c r="O35" s="33">
        <v>4066</v>
      </c>
      <c r="P35" s="33">
        <v>1958</v>
      </c>
      <c r="Q35" s="33">
        <v>2638</v>
      </c>
      <c r="R35" s="33">
        <v>1408</v>
      </c>
      <c r="S35" s="33">
        <v>18931</v>
      </c>
      <c r="T35" s="33">
        <v>14236</v>
      </c>
      <c r="U35" s="33">
        <v>9413</v>
      </c>
      <c r="V35" s="33">
        <v>4206</v>
      </c>
      <c r="W35" s="33">
        <v>16865</v>
      </c>
      <c r="X35" s="33">
        <v>12006</v>
      </c>
      <c r="Y35" s="33">
        <v>6347</v>
      </c>
      <c r="Z35" s="33">
        <v>2292</v>
      </c>
      <c r="AA35" s="33">
        <v>24888</v>
      </c>
      <c r="AB35" s="33">
        <v>19925</v>
      </c>
      <c r="AC35" s="33">
        <v>11643</v>
      </c>
      <c r="AD35" s="33">
        <v>17148</v>
      </c>
      <c r="AE35" s="33">
        <v>10692</v>
      </c>
      <c r="AF35" s="33">
        <v>4304</v>
      </c>
      <c r="AG35" s="33">
        <v>3768</v>
      </c>
      <c r="AH35" s="33">
        <v>2830</v>
      </c>
      <c r="AI35" s="33">
        <v>1814</v>
      </c>
      <c r="AJ35" s="33">
        <v>4268</v>
      </c>
      <c r="AK35" s="33">
        <v>3216</v>
      </c>
      <c r="AL35" s="33">
        <v>2084</v>
      </c>
      <c r="AM35" s="33">
        <v>969</v>
      </c>
      <c r="AN35" s="33">
        <v>7834</v>
      </c>
      <c r="AO35" s="33">
        <v>5830</v>
      </c>
      <c r="AP35" s="33">
        <v>3089</v>
      </c>
      <c r="AQ35" s="33">
        <v>4086</v>
      </c>
      <c r="AR35" s="33">
        <v>2414</v>
      </c>
      <c r="AS35" s="33">
        <v>1993</v>
      </c>
      <c r="AT35" s="33">
        <v>2273</v>
      </c>
      <c r="AU35" s="33">
        <v>1974</v>
      </c>
      <c r="AV35" s="33">
        <v>1526</v>
      </c>
      <c r="AW35" s="33">
        <v>1993</v>
      </c>
      <c r="AX35" s="33">
        <v>1720</v>
      </c>
      <c r="AY35" s="33">
        <v>1328</v>
      </c>
      <c r="AZ35" s="33">
        <v>747</v>
      </c>
      <c r="BA35" s="33">
        <v>5008</v>
      </c>
      <c r="BB35" s="33">
        <v>3441</v>
      </c>
      <c r="BC35" s="33">
        <v>1706</v>
      </c>
      <c r="BD35" s="33">
        <v>2189</v>
      </c>
      <c r="BE35" s="33">
        <v>1210</v>
      </c>
      <c r="BF35" s="33">
        <v>2311</v>
      </c>
      <c r="BG35" s="33">
        <v>1495</v>
      </c>
      <c r="BH35" s="33">
        <v>856</v>
      </c>
      <c r="BI35" s="33">
        <v>288</v>
      </c>
      <c r="BJ35" s="33">
        <v>2275</v>
      </c>
      <c r="BK35" s="33">
        <v>1496</v>
      </c>
      <c r="BL35" s="33">
        <v>756</v>
      </c>
      <c r="BM35" s="33">
        <v>222</v>
      </c>
      <c r="BN35" s="33">
        <v>2826</v>
      </c>
      <c r="BO35" s="33">
        <v>2389</v>
      </c>
      <c r="BP35" s="33">
        <v>1383</v>
      </c>
      <c r="BQ35" s="33">
        <v>1897</v>
      </c>
      <c r="BR35" s="33">
        <v>1204</v>
      </c>
      <c r="BS35" s="33">
        <v>2459</v>
      </c>
      <c r="BT35" s="33">
        <v>2110</v>
      </c>
      <c r="BU35" s="33">
        <v>1588</v>
      </c>
      <c r="BV35" s="33">
        <v>1091</v>
      </c>
      <c r="BW35" s="33">
        <v>2220</v>
      </c>
      <c r="BX35" s="33">
        <v>1630</v>
      </c>
      <c r="BY35" s="33">
        <v>1076</v>
      </c>
      <c r="BZ35" s="33">
        <v>523</v>
      </c>
      <c r="CA35" s="33">
        <v>4214</v>
      </c>
      <c r="CB35" s="33">
        <v>3158</v>
      </c>
      <c r="CC35" s="33">
        <v>1669</v>
      </c>
      <c r="CD35" s="33">
        <v>2275</v>
      </c>
      <c r="CE35" s="33">
        <v>1381</v>
      </c>
      <c r="CF35" s="33">
        <v>20570</v>
      </c>
      <c r="CG35" s="33">
        <v>25706</v>
      </c>
      <c r="CH35" s="33">
        <v>24157</v>
      </c>
      <c r="CI35" s="33">
        <v>17631</v>
      </c>
      <c r="CJ35" s="33">
        <v>17557</v>
      </c>
      <c r="CK35" s="33">
        <v>17395</v>
      </c>
      <c r="CL35" s="33">
        <v>16099</v>
      </c>
      <c r="CM35" s="33">
        <v>8626</v>
      </c>
      <c r="CN35" s="33">
        <v>52532</v>
      </c>
      <c r="CO35" s="33">
        <v>37052</v>
      </c>
      <c r="CP35" s="33">
        <v>20510</v>
      </c>
      <c r="CQ35" s="33">
        <v>24121</v>
      </c>
      <c r="CR35" s="33">
        <v>13526</v>
      </c>
      <c r="CS35" s="33">
        <v>809</v>
      </c>
      <c r="CT35" s="33">
        <v>0</v>
      </c>
      <c r="CU35" s="33">
        <v>87</v>
      </c>
      <c r="CV35" s="33">
        <v>0</v>
      </c>
      <c r="CW35" s="33">
        <v>0</v>
      </c>
      <c r="CX35" s="33" t="s">
        <v>856</v>
      </c>
      <c r="CY35" s="33">
        <v>165</v>
      </c>
      <c r="CZ35" s="33">
        <v>0</v>
      </c>
      <c r="DA35" s="33">
        <v>945</v>
      </c>
      <c r="DB35" s="33">
        <v>169</v>
      </c>
      <c r="DC35" s="33">
        <v>305</v>
      </c>
      <c r="DD35" s="33">
        <v>203</v>
      </c>
      <c r="DE35" s="33">
        <v>223</v>
      </c>
      <c r="DF35" s="33">
        <v>78</v>
      </c>
      <c r="DG35" s="33">
        <v>0</v>
      </c>
      <c r="DH35" s="33">
        <v>138</v>
      </c>
      <c r="DI35" s="33">
        <v>0</v>
      </c>
      <c r="DJ35" s="33">
        <v>9</v>
      </c>
      <c r="DK35" s="33">
        <v>37</v>
      </c>
      <c r="DL35" s="33">
        <v>851</v>
      </c>
      <c r="DM35" s="33" t="s">
        <v>856</v>
      </c>
      <c r="DN35" s="33">
        <v>220</v>
      </c>
      <c r="DO35" s="33">
        <v>1084</v>
      </c>
      <c r="DP35" s="33">
        <v>1375</v>
      </c>
      <c r="DQ35" s="33">
        <v>1378</v>
      </c>
      <c r="DR35" s="33">
        <v>2031</v>
      </c>
      <c r="DS35" s="33">
        <v>2090</v>
      </c>
      <c r="DT35" s="33">
        <v>1680</v>
      </c>
      <c r="DU35" s="33">
        <v>1342</v>
      </c>
      <c r="DV35" s="33">
        <v>7873</v>
      </c>
      <c r="DW35" s="33">
        <v>283795</v>
      </c>
      <c r="DX35" s="33">
        <v>326971</v>
      </c>
      <c r="DY35" s="33">
        <v>284628</v>
      </c>
      <c r="DZ35" s="33">
        <v>224478</v>
      </c>
      <c r="EA35" s="33">
        <v>276144</v>
      </c>
      <c r="EB35" s="33">
        <v>231376</v>
      </c>
      <c r="EC35" s="33">
        <v>168293</v>
      </c>
      <c r="ED35" s="33">
        <v>99784</v>
      </c>
      <c r="EE35" s="33">
        <v>718987</v>
      </c>
      <c r="EF35" s="33">
        <v>478324</v>
      </c>
      <c r="EG35" s="33">
        <v>227287</v>
      </c>
      <c r="EH35" s="33">
        <v>305906</v>
      </c>
      <c r="EI35" s="33">
        <v>164965</v>
      </c>
      <c r="EJ35" s="37">
        <v>2176904.9569999999</v>
      </c>
      <c r="EK35" s="35">
        <v>1717742.7143000001</v>
      </c>
      <c r="EL35" s="35">
        <v>1151440.9273999999</v>
      </c>
      <c r="EM35" s="34">
        <v>522724.65617999999</v>
      </c>
      <c r="EN35" s="35">
        <v>1907512.8108000001</v>
      </c>
      <c r="EO35" s="35">
        <v>1410579.5623999999</v>
      </c>
      <c r="EP35" s="34">
        <v>761407.65107999998</v>
      </c>
      <c r="EQ35" s="34">
        <v>281651.77944000001</v>
      </c>
      <c r="ER35" s="35">
        <v>2954961.6639</v>
      </c>
      <c r="ES35" s="37">
        <v>2341653.0691</v>
      </c>
      <c r="ET35" s="35">
        <v>1378926.9816000001</v>
      </c>
      <c r="EU35" s="35">
        <v>2014721.534</v>
      </c>
      <c r="EV35" s="35">
        <v>1239701.8100999999</v>
      </c>
      <c r="EW35" s="35">
        <v>2275047.2862999998</v>
      </c>
      <c r="EX35" s="35">
        <v>1440049.6133999999</v>
      </c>
      <c r="EY35" s="34">
        <v>754155.75146000006</v>
      </c>
      <c r="EZ35" s="34">
        <v>210133.65525000001</v>
      </c>
      <c r="FA35" s="35">
        <v>2409727.0726999999</v>
      </c>
      <c r="FB35" s="35">
        <v>1513121.7296</v>
      </c>
      <c r="FC35" s="34">
        <v>661913.05678999994</v>
      </c>
      <c r="FD35" s="34">
        <v>178648.13028000001</v>
      </c>
      <c r="FE35" s="35">
        <v>2721814.6830000002</v>
      </c>
      <c r="FF35" s="35">
        <v>2256791.0992000001</v>
      </c>
      <c r="FG35" s="35">
        <v>1404516.0841999999</v>
      </c>
      <c r="FH35" s="35">
        <v>1879383.4394</v>
      </c>
      <c r="FI35" s="37">
        <v>1180290.9898999999</v>
      </c>
      <c r="FJ35" s="35">
        <v>4962425.1113999998</v>
      </c>
      <c r="FK35" s="35">
        <v>6434818.0239000004</v>
      </c>
      <c r="FL35" s="35">
        <v>5758318.4424000001</v>
      </c>
      <c r="FM35" s="35">
        <v>4460157.1628999999</v>
      </c>
      <c r="FN35" s="37">
        <v>5122688.5539999995</v>
      </c>
      <c r="FO35" s="35">
        <v>4679069.6304000001</v>
      </c>
      <c r="FP35" s="35">
        <v>3898742.8546000002</v>
      </c>
      <c r="FQ35" s="35">
        <v>2204434.3251999998</v>
      </c>
      <c r="FR35" s="35">
        <v>13647068.357999999</v>
      </c>
      <c r="FS35" s="35">
        <v>9431410.1882000007</v>
      </c>
      <c r="FT35" s="35">
        <v>5004002.6761999996</v>
      </c>
      <c r="FU35" s="35">
        <v>6028849.1732999999</v>
      </c>
      <c r="FV35" s="37">
        <v>3409323.7091000001</v>
      </c>
      <c r="FW35" s="39">
        <v>71.232683414999997</v>
      </c>
      <c r="FX35" s="38">
        <v>69.195372640000002</v>
      </c>
      <c r="FY35" s="33">
        <v>1609</v>
      </c>
      <c r="FZ35" s="39">
        <v>132.90808464</v>
      </c>
      <c r="GA35" s="38">
        <v>130.73581902999999</v>
      </c>
      <c r="GB35" s="33">
        <v>3040</v>
      </c>
      <c r="GC35" s="47">
        <f t="shared" si="3"/>
        <v>0</v>
      </c>
      <c r="GD35" s="49">
        <f t="shared" si="4"/>
        <v>0</v>
      </c>
      <c r="GE35" s="31">
        <f t="shared" si="5"/>
        <v>2</v>
      </c>
    </row>
    <row r="36" spans="1:187" hidden="1" x14ac:dyDescent="0.25">
      <c r="A36" s="32" t="s">
        <v>934</v>
      </c>
      <c r="B36" s="32" t="s">
        <v>934</v>
      </c>
      <c r="C36" s="32" t="s">
        <v>935</v>
      </c>
      <c r="D36" s="45" t="s">
        <v>1705</v>
      </c>
      <c r="E36" s="45">
        <f t="shared" si="2"/>
        <v>32</v>
      </c>
      <c r="F36" s="33">
        <v>2759</v>
      </c>
      <c r="G36" s="33">
        <v>3173</v>
      </c>
      <c r="H36" s="33">
        <v>3077</v>
      </c>
      <c r="I36" s="33">
        <v>2739</v>
      </c>
      <c r="J36" s="33">
        <v>2537</v>
      </c>
      <c r="K36" s="33">
        <v>2518</v>
      </c>
      <c r="L36" s="33">
        <v>1922</v>
      </c>
      <c r="M36" s="33">
        <v>1286</v>
      </c>
      <c r="N36" s="33">
        <v>2318</v>
      </c>
      <c r="O36" s="33">
        <v>4451</v>
      </c>
      <c r="P36" s="33">
        <v>5234</v>
      </c>
      <c r="Q36" s="33">
        <v>5676</v>
      </c>
      <c r="R36" s="33">
        <v>2332</v>
      </c>
      <c r="S36" s="33">
        <v>21079</v>
      </c>
      <c r="T36" s="33">
        <v>18081</v>
      </c>
      <c r="U36" s="33">
        <v>12832</v>
      </c>
      <c r="V36" s="33">
        <v>6823</v>
      </c>
      <c r="W36" s="33">
        <v>21151</v>
      </c>
      <c r="X36" s="33">
        <v>15996</v>
      </c>
      <c r="Y36" s="33">
        <v>9817</v>
      </c>
      <c r="Z36" s="33">
        <v>3994</v>
      </c>
      <c r="AA36" s="33">
        <v>10257</v>
      </c>
      <c r="AB36" s="33">
        <v>20628</v>
      </c>
      <c r="AC36" s="33">
        <v>29771</v>
      </c>
      <c r="AD36" s="33">
        <v>34142</v>
      </c>
      <c r="AE36" s="33">
        <v>14975</v>
      </c>
      <c r="AF36" s="33">
        <v>4945</v>
      </c>
      <c r="AG36" s="33">
        <v>4865</v>
      </c>
      <c r="AH36" s="33">
        <v>3758</v>
      </c>
      <c r="AI36" s="33">
        <v>3018</v>
      </c>
      <c r="AJ36" s="33">
        <v>5112</v>
      </c>
      <c r="AK36" s="33">
        <v>4247</v>
      </c>
      <c r="AL36" s="33">
        <v>2888</v>
      </c>
      <c r="AM36" s="33">
        <v>1611</v>
      </c>
      <c r="AN36" s="33">
        <v>3199</v>
      </c>
      <c r="AO36" s="33">
        <v>6306</v>
      </c>
      <c r="AP36" s="33">
        <v>7878</v>
      </c>
      <c r="AQ36" s="33">
        <v>8910</v>
      </c>
      <c r="AR36" s="33">
        <v>4151</v>
      </c>
      <c r="AS36" s="33">
        <v>1728</v>
      </c>
      <c r="AT36" s="33">
        <v>2440</v>
      </c>
      <c r="AU36" s="33">
        <v>2534</v>
      </c>
      <c r="AV36" s="33">
        <v>2471</v>
      </c>
      <c r="AW36" s="33">
        <v>1872</v>
      </c>
      <c r="AX36" s="33">
        <v>1927</v>
      </c>
      <c r="AY36" s="33">
        <v>1792</v>
      </c>
      <c r="AZ36" s="33">
        <v>1236</v>
      </c>
      <c r="BA36" s="33">
        <v>1791</v>
      </c>
      <c r="BB36" s="33">
        <v>3529</v>
      </c>
      <c r="BC36" s="33">
        <v>4191</v>
      </c>
      <c r="BD36" s="33">
        <v>4555</v>
      </c>
      <c r="BE36" s="33">
        <v>1934</v>
      </c>
      <c r="BF36" s="33">
        <v>3217</v>
      </c>
      <c r="BG36" s="33">
        <v>2425</v>
      </c>
      <c r="BH36" s="33">
        <v>1224</v>
      </c>
      <c r="BI36" s="33">
        <v>547</v>
      </c>
      <c r="BJ36" s="33">
        <v>3240</v>
      </c>
      <c r="BK36" s="33">
        <v>2320</v>
      </c>
      <c r="BL36" s="33">
        <v>1096</v>
      </c>
      <c r="BM36" s="33">
        <v>375</v>
      </c>
      <c r="BN36" s="33">
        <v>1408</v>
      </c>
      <c r="BO36" s="33">
        <v>2777</v>
      </c>
      <c r="BP36" s="33">
        <v>3687</v>
      </c>
      <c r="BQ36" s="33">
        <v>4355</v>
      </c>
      <c r="BR36" s="33">
        <v>2217</v>
      </c>
      <c r="BS36" s="33">
        <v>2626</v>
      </c>
      <c r="BT36" s="33">
        <v>2674</v>
      </c>
      <c r="BU36" s="33">
        <v>2158</v>
      </c>
      <c r="BV36" s="33">
        <v>1792</v>
      </c>
      <c r="BW36" s="33">
        <v>2421</v>
      </c>
      <c r="BX36" s="33">
        <v>2069</v>
      </c>
      <c r="BY36" s="33">
        <v>1491</v>
      </c>
      <c r="BZ36" s="33">
        <v>905</v>
      </c>
      <c r="CA36" s="33">
        <v>1657</v>
      </c>
      <c r="CB36" s="33">
        <v>3243</v>
      </c>
      <c r="CC36" s="33">
        <v>4268</v>
      </c>
      <c r="CD36" s="33">
        <v>4841</v>
      </c>
      <c r="CE36" s="33">
        <v>2127</v>
      </c>
      <c r="CF36" s="33">
        <v>15221</v>
      </c>
      <c r="CG36" s="33">
        <v>25096</v>
      </c>
      <c r="CH36" s="33">
        <v>28913</v>
      </c>
      <c r="CI36" s="33">
        <v>29855</v>
      </c>
      <c r="CJ36" s="33">
        <v>16317</v>
      </c>
      <c r="CK36" s="33">
        <v>18433</v>
      </c>
      <c r="CL36" s="33">
        <v>20181</v>
      </c>
      <c r="CM36" s="33">
        <v>13975</v>
      </c>
      <c r="CN36" s="33">
        <v>17930</v>
      </c>
      <c r="CO36" s="33">
        <v>36244</v>
      </c>
      <c r="CP36" s="33">
        <v>44245</v>
      </c>
      <c r="CQ36" s="33">
        <v>47990</v>
      </c>
      <c r="CR36" s="33">
        <v>21582</v>
      </c>
      <c r="CS36" s="33">
        <v>795</v>
      </c>
      <c r="CT36" s="33">
        <v>13</v>
      </c>
      <c r="CU36" s="33">
        <v>9</v>
      </c>
      <c r="CV36" s="33">
        <v>0</v>
      </c>
      <c r="CW36" s="33" t="s">
        <v>856</v>
      </c>
      <c r="CX36" s="33">
        <v>283</v>
      </c>
      <c r="CY36" s="33">
        <v>197</v>
      </c>
      <c r="CZ36" s="33">
        <v>0</v>
      </c>
      <c r="DA36" s="33">
        <v>0</v>
      </c>
      <c r="DB36" s="33">
        <v>502</v>
      </c>
      <c r="DC36" s="33">
        <v>52</v>
      </c>
      <c r="DD36" s="33">
        <v>294</v>
      </c>
      <c r="DE36" s="33">
        <v>10</v>
      </c>
      <c r="DF36" s="33">
        <v>0</v>
      </c>
      <c r="DG36" s="33">
        <v>0</v>
      </c>
      <c r="DH36" s="33">
        <v>183</v>
      </c>
      <c r="DI36" s="33">
        <v>0</v>
      </c>
      <c r="DJ36" s="33">
        <v>1104</v>
      </c>
      <c r="DK36" s="33">
        <v>0</v>
      </c>
      <c r="DL36" s="33">
        <v>742</v>
      </c>
      <c r="DM36" s="33">
        <v>3320</v>
      </c>
      <c r="DN36" s="33">
        <v>2389</v>
      </c>
      <c r="DO36" s="33">
        <v>2129</v>
      </c>
      <c r="DP36" s="33">
        <v>1255</v>
      </c>
      <c r="DQ36" s="33">
        <v>1926</v>
      </c>
      <c r="DR36" s="33">
        <v>1999</v>
      </c>
      <c r="DS36" s="33">
        <v>2681</v>
      </c>
      <c r="DT36" s="33">
        <v>2711</v>
      </c>
      <c r="DU36" s="33">
        <v>3284</v>
      </c>
      <c r="DV36" s="33">
        <v>4432</v>
      </c>
      <c r="DW36" s="33">
        <v>311648</v>
      </c>
      <c r="DX36" s="33">
        <v>372655</v>
      </c>
      <c r="DY36" s="33">
        <v>367246</v>
      </c>
      <c r="DZ36" s="33">
        <v>336482</v>
      </c>
      <c r="EA36" s="33">
        <v>290124</v>
      </c>
      <c r="EB36" s="33">
        <v>294880</v>
      </c>
      <c r="EC36" s="33">
        <v>230028</v>
      </c>
      <c r="ED36" s="33">
        <v>159348</v>
      </c>
      <c r="EE36" s="33">
        <v>272814</v>
      </c>
      <c r="EF36" s="33">
        <v>529066</v>
      </c>
      <c r="EG36" s="33">
        <v>617893</v>
      </c>
      <c r="EH36" s="33">
        <v>668244</v>
      </c>
      <c r="EI36" s="33">
        <v>274394</v>
      </c>
      <c r="EJ36" s="35">
        <v>2235115.1562999999</v>
      </c>
      <c r="EK36" s="35">
        <v>1992048.4147999999</v>
      </c>
      <c r="EL36" s="35">
        <v>1421628.2297</v>
      </c>
      <c r="EM36" s="34">
        <v>755400.32791999995</v>
      </c>
      <c r="EN36" s="35">
        <v>2237088.0383000001</v>
      </c>
      <c r="EO36" s="35">
        <v>1759723.2786999999</v>
      </c>
      <c r="EP36" s="35">
        <v>1081926.9831999999</v>
      </c>
      <c r="EQ36" s="34">
        <v>431529.85055999999</v>
      </c>
      <c r="ER36" s="35">
        <v>1128409.5208999999</v>
      </c>
      <c r="ES36" s="35">
        <v>2261943.2557000001</v>
      </c>
      <c r="ET36" s="35">
        <v>3212985.3522999999</v>
      </c>
      <c r="EU36" s="35">
        <v>3671528.2529000002</v>
      </c>
      <c r="EV36" s="35">
        <v>1639593.8976</v>
      </c>
      <c r="EW36" s="35">
        <v>3512779.2987000002</v>
      </c>
      <c r="EX36" s="35">
        <v>2518420.2281999998</v>
      </c>
      <c r="EY36" s="35">
        <v>1236514.4147999999</v>
      </c>
      <c r="EZ36" s="34">
        <v>493367.64834999997</v>
      </c>
      <c r="FA36" s="35">
        <v>3485238.4898999999</v>
      </c>
      <c r="FB36" s="35">
        <v>2373696.4583999999</v>
      </c>
      <c r="FC36" s="35">
        <v>1087169.9841</v>
      </c>
      <c r="FD36" s="34">
        <v>351614.15338999999</v>
      </c>
      <c r="FE36" s="35">
        <v>1441415.1910999999</v>
      </c>
      <c r="FF36" s="35">
        <v>2844768.3840000001</v>
      </c>
      <c r="FG36" s="35">
        <v>4025228.4604000002</v>
      </c>
      <c r="FH36" s="37">
        <v>4580876.3775000004</v>
      </c>
      <c r="FI36" s="35">
        <v>2166512.2628000001</v>
      </c>
      <c r="FJ36" s="35">
        <v>4004797.9722000002</v>
      </c>
      <c r="FK36" s="35">
        <v>6229557.3256999999</v>
      </c>
      <c r="FL36" s="35">
        <v>6563326.3918000003</v>
      </c>
      <c r="FM36" s="35">
        <v>6583688.1655999999</v>
      </c>
      <c r="FN36" s="35">
        <v>4521770.8744000001</v>
      </c>
      <c r="FO36" s="35">
        <v>4648506.5531000001</v>
      </c>
      <c r="FP36" s="35">
        <v>4678983.4884000001</v>
      </c>
      <c r="FQ36" s="35">
        <v>3206980.9246999999</v>
      </c>
      <c r="FR36" s="35">
        <v>4578864.1907000002</v>
      </c>
      <c r="FS36" s="37">
        <v>8754995.5214000009</v>
      </c>
      <c r="FT36" s="37">
        <v>10552650.432</v>
      </c>
      <c r="FU36" s="35">
        <v>11596209.719000001</v>
      </c>
      <c r="FV36" s="35">
        <v>4954891.8324999996</v>
      </c>
      <c r="FW36" s="39">
        <v>56.763832462000003</v>
      </c>
      <c r="FX36" s="39">
        <v>60.340296938999998</v>
      </c>
      <c r="FY36" s="33">
        <v>1837</v>
      </c>
      <c r="FZ36" s="39">
        <v>116.65617806</v>
      </c>
      <c r="GA36" s="39">
        <v>119.59663645000001</v>
      </c>
      <c r="GB36" s="33">
        <v>3641</v>
      </c>
      <c r="GC36" s="47">
        <f t="shared" si="3"/>
        <v>0</v>
      </c>
      <c r="GD36" s="49">
        <f t="shared" si="4"/>
        <v>0</v>
      </c>
      <c r="GE36" s="31">
        <f t="shared" si="5"/>
        <v>1</v>
      </c>
    </row>
    <row r="37" spans="1:187" hidden="1" x14ac:dyDescent="0.25">
      <c r="A37" s="32" t="s">
        <v>857</v>
      </c>
      <c r="B37" s="32" t="s">
        <v>857</v>
      </c>
      <c r="C37" s="32" t="s">
        <v>858</v>
      </c>
      <c r="D37" s="45" t="s">
        <v>1672</v>
      </c>
      <c r="E37" s="45">
        <f t="shared" si="2"/>
        <v>50</v>
      </c>
      <c r="F37" s="33">
        <v>3012</v>
      </c>
      <c r="G37" s="33">
        <v>3225</v>
      </c>
      <c r="H37" s="33">
        <v>3104</v>
      </c>
      <c r="I37" s="33">
        <v>2660</v>
      </c>
      <c r="J37" s="33">
        <v>2798</v>
      </c>
      <c r="K37" s="33">
        <v>2780</v>
      </c>
      <c r="L37" s="33">
        <v>2108</v>
      </c>
      <c r="M37" s="33">
        <v>1299</v>
      </c>
      <c r="N37" s="33">
        <v>516</v>
      </c>
      <c r="O37" s="33">
        <v>2745</v>
      </c>
      <c r="P37" s="33">
        <v>3205</v>
      </c>
      <c r="Q37" s="33">
        <v>4545</v>
      </c>
      <c r="R37" s="33">
        <v>9975</v>
      </c>
      <c r="S37" s="33">
        <v>37746</v>
      </c>
      <c r="T37" s="33">
        <v>32935</v>
      </c>
      <c r="U37" s="33">
        <v>22544</v>
      </c>
      <c r="V37" s="33">
        <v>12239</v>
      </c>
      <c r="W37" s="33">
        <v>35316</v>
      </c>
      <c r="X37" s="33">
        <v>29934</v>
      </c>
      <c r="Y37" s="33">
        <v>17459</v>
      </c>
      <c r="Z37" s="33">
        <v>7320</v>
      </c>
      <c r="AA37" s="33">
        <v>3575</v>
      </c>
      <c r="AB37" s="33">
        <v>21649</v>
      </c>
      <c r="AC37" s="33">
        <v>30414</v>
      </c>
      <c r="AD37" s="33">
        <v>42508</v>
      </c>
      <c r="AE37" s="33">
        <v>97347</v>
      </c>
      <c r="AF37" s="33">
        <v>4148</v>
      </c>
      <c r="AG37" s="33">
        <v>3947</v>
      </c>
      <c r="AH37" s="33">
        <v>3202</v>
      </c>
      <c r="AI37" s="33">
        <v>2465</v>
      </c>
      <c r="AJ37" s="33">
        <v>3760</v>
      </c>
      <c r="AK37" s="33">
        <v>3468</v>
      </c>
      <c r="AL37" s="33">
        <v>2265</v>
      </c>
      <c r="AM37" s="33">
        <v>1331</v>
      </c>
      <c r="AN37" s="33">
        <v>563</v>
      </c>
      <c r="AO37" s="33">
        <v>2979</v>
      </c>
      <c r="AP37" s="33">
        <v>3859</v>
      </c>
      <c r="AQ37" s="33">
        <v>5358</v>
      </c>
      <c r="AR37" s="33">
        <v>11827</v>
      </c>
      <c r="AS37" s="33">
        <v>1721</v>
      </c>
      <c r="AT37" s="33">
        <v>2115</v>
      </c>
      <c r="AU37" s="33">
        <v>2249</v>
      </c>
      <c r="AV37" s="33">
        <v>2127</v>
      </c>
      <c r="AW37" s="33">
        <v>1759</v>
      </c>
      <c r="AX37" s="33">
        <v>1864</v>
      </c>
      <c r="AY37" s="33">
        <v>1489</v>
      </c>
      <c r="AZ37" s="33">
        <v>1031</v>
      </c>
      <c r="BA37" s="33">
        <v>360</v>
      </c>
      <c r="BB37" s="33">
        <v>1818</v>
      </c>
      <c r="BC37" s="33">
        <v>2248</v>
      </c>
      <c r="BD37" s="33">
        <v>3110</v>
      </c>
      <c r="BE37" s="33">
        <v>6819</v>
      </c>
      <c r="BF37" s="33">
        <v>2427</v>
      </c>
      <c r="BG37" s="33">
        <v>1832</v>
      </c>
      <c r="BH37" s="33">
        <v>953</v>
      </c>
      <c r="BI37" s="33">
        <v>338</v>
      </c>
      <c r="BJ37" s="33">
        <v>2001</v>
      </c>
      <c r="BK37" s="33">
        <v>1604</v>
      </c>
      <c r="BL37" s="33">
        <v>776</v>
      </c>
      <c r="BM37" s="33">
        <v>300</v>
      </c>
      <c r="BN37" s="33">
        <v>203</v>
      </c>
      <c r="BO37" s="33">
        <v>1161</v>
      </c>
      <c r="BP37" s="33">
        <v>1611</v>
      </c>
      <c r="BQ37" s="33">
        <v>2248</v>
      </c>
      <c r="BR37" s="33">
        <v>5008</v>
      </c>
      <c r="BS37" s="33">
        <v>2363</v>
      </c>
      <c r="BT37" s="33">
        <v>2105</v>
      </c>
      <c r="BU37" s="33">
        <v>1665</v>
      </c>
      <c r="BV37" s="33">
        <v>1343</v>
      </c>
      <c r="BW37" s="33">
        <v>1887</v>
      </c>
      <c r="BX37" s="33">
        <v>1681</v>
      </c>
      <c r="BY37" s="33">
        <v>1090</v>
      </c>
      <c r="BZ37" s="33">
        <v>610</v>
      </c>
      <c r="CA37" s="33">
        <v>246</v>
      </c>
      <c r="CB37" s="33">
        <v>1498</v>
      </c>
      <c r="CC37" s="33">
        <v>1986</v>
      </c>
      <c r="CD37" s="33">
        <v>2747</v>
      </c>
      <c r="CE37" s="33">
        <v>6267</v>
      </c>
      <c r="CF37" s="33">
        <v>14658</v>
      </c>
      <c r="CG37" s="33">
        <v>20569</v>
      </c>
      <c r="CH37" s="33">
        <v>22995</v>
      </c>
      <c r="CI37" s="33">
        <v>22636</v>
      </c>
      <c r="CJ37" s="33">
        <v>14307</v>
      </c>
      <c r="CK37" s="33">
        <v>17793</v>
      </c>
      <c r="CL37" s="33">
        <v>15364</v>
      </c>
      <c r="CM37" s="33">
        <v>10909</v>
      </c>
      <c r="CN37" s="33">
        <v>3802</v>
      </c>
      <c r="CO37" s="33">
        <v>17615</v>
      </c>
      <c r="CP37" s="33">
        <v>21989</v>
      </c>
      <c r="CQ37" s="33">
        <v>30279</v>
      </c>
      <c r="CR37" s="33">
        <v>65546</v>
      </c>
      <c r="CS37" s="33">
        <v>0</v>
      </c>
      <c r="CT37" s="33" t="s">
        <v>856</v>
      </c>
      <c r="CU37" s="33">
        <v>0</v>
      </c>
      <c r="CV37" s="33">
        <v>0</v>
      </c>
      <c r="CW37" s="33">
        <v>17</v>
      </c>
      <c r="CX37" s="33">
        <v>0</v>
      </c>
      <c r="CY37" s="33">
        <v>144</v>
      </c>
      <c r="CZ37" s="33">
        <v>0</v>
      </c>
      <c r="DA37" s="33">
        <v>0</v>
      </c>
      <c r="DB37" s="33">
        <v>40</v>
      </c>
      <c r="DC37" s="33">
        <v>0</v>
      </c>
      <c r="DD37" s="33">
        <v>36</v>
      </c>
      <c r="DE37" s="33">
        <v>652</v>
      </c>
      <c r="DF37" s="33">
        <v>690</v>
      </c>
      <c r="DG37" s="33">
        <v>0</v>
      </c>
      <c r="DH37" s="33">
        <v>39</v>
      </c>
      <c r="DI37" s="33">
        <v>117</v>
      </c>
      <c r="DJ37" s="33">
        <v>0</v>
      </c>
      <c r="DK37" s="33">
        <v>0</v>
      </c>
      <c r="DL37" s="33">
        <v>8</v>
      </c>
      <c r="DM37" s="33">
        <v>2636</v>
      </c>
      <c r="DN37" s="33">
        <v>916</v>
      </c>
      <c r="DO37" s="33">
        <v>632</v>
      </c>
      <c r="DP37" s="33">
        <v>943</v>
      </c>
      <c r="DQ37" s="33">
        <v>2532</v>
      </c>
      <c r="DR37" s="33">
        <v>14</v>
      </c>
      <c r="DS37" s="33">
        <v>2167</v>
      </c>
      <c r="DT37" s="33">
        <v>1926</v>
      </c>
      <c r="DU37" s="33">
        <v>2134</v>
      </c>
      <c r="DV37" s="33">
        <v>8758</v>
      </c>
      <c r="DW37" s="33">
        <v>329837</v>
      </c>
      <c r="DX37" s="33">
        <v>360197</v>
      </c>
      <c r="DY37" s="33">
        <v>352888</v>
      </c>
      <c r="DZ37" s="33">
        <v>308366</v>
      </c>
      <c r="EA37" s="33">
        <v>304882</v>
      </c>
      <c r="EB37" s="33">
        <v>312085</v>
      </c>
      <c r="EC37" s="33">
        <v>241579</v>
      </c>
      <c r="ED37" s="33">
        <v>150758</v>
      </c>
      <c r="EE37" s="33">
        <v>57023</v>
      </c>
      <c r="EF37" s="33">
        <v>301538</v>
      </c>
      <c r="EG37" s="33">
        <v>358309</v>
      </c>
      <c r="EH37" s="33">
        <v>509981</v>
      </c>
      <c r="EI37" s="33">
        <v>1133741</v>
      </c>
      <c r="EJ37" s="35">
        <v>3616921.5828</v>
      </c>
      <c r="EK37" s="35">
        <v>3311144.0978999999</v>
      </c>
      <c r="EL37" s="35">
        <v>2266599.4306000001</v>
      </c>
      <c r="EM37" s="35">
        <v>1224504.0023000001</v>
      </c>
      <c r="EN37" s="35">
        <v>3468775.6625000001</v>
      </c>
      <c r="EO37" s="37">
        <v>3160515.7510000002</v>
      </c>
      <c r="EP37" s="35">
        <v>1832786.7990999999</v>
      </c>
      <c r="EQ37" s="34">
        <v>779785.49072</v>
      </c>
      <c r="ER37" s="35">
        <v>363895.50412</v>
      </c>
      <c r="ES37" s="37">
        <v>2126038.9660999998</v>
      </c>
      <c r="ET37" s="35">
        <v>3028461.7984000002</v>
      </c>
      <c r="EU37" s="35">
        <v>4236323.0010000002</v>
      </c>
      <c r="EV37" s="34">
        <v>9906313.5472999997</v>
      </c>
      <c r="EW37" s="35">
        <v>4470552.4308000002</v>
      </c>
      <c r="EX37" s="35">
        <v>3176200.8706999999</v>
      </c>
      <c r="EY37" s="37">
        <v>1332748.128</v>
      </c>
      <c r="EZ37" s="34">
        <v>407424.48648999998</v>
      </c>
      <c r="FA37" s="35">
        <v>2815022.6491999999</v>
      </c>
      <c r="FB37" s="37">
        <v>1988364.1939999999</v>
      </c>
      <c r="FC37" s="34">
        <v>927206.94617999997</v>
      </c>
      <c r="FD37" s="34">
        <v>257705.49342000001</v>
      </c>
      <c r="FE37" s="35">
        <v>488994.10138000001</v>
      </c>
      <c r="FF37" s="37">
        <v>1775272.3112000001</v>
      </c>
      <c r="FG37" s="35">
        <v>2585101.8657999998</v>
      </c>
      <c r="FH37" s="35">
        <v>3481754.4959999998</v>
      </c>
      <c r="FI37" s="34">
        <v>7044102.4243999999</v>
      </c>
      <c r="FJ37" s="35">
        <v>3862511.1126000001</v>
      </c>
      <c r="FK37" s="35">
        <v>5198241.6325000003</v>
      </c>
      <c r="FL37" s="35">
        <v>5960015.0536000002</v>
      </c>
      <c r="FM37" s="35">
        <v>5628134.6516000004</v>
      </c>
      <c r="FN37" s="37">
        <v>4079680.1269999999</v>
      </c>
      <c r="FO37" s="35">
        <v>4919219.4024999999</v>
      </c>
      <c r="FP37" s="35">
        <v>4028508.0843000002</v>
      </c>
      <c r="FQ37" s="35">
        <v>2828209.2108999998</v>
      </c>
      <c r="FR37" s="37">
        <v>877346.41674999997</v>
      </c>
      <c r="FS37" s="35">
        <v>4477056.1915999996</v>
      </c>
      <c r="FT37" s="35">
        <v>5876704.2503000004</v>
      </c>
      <c r="FU37" s="35">
        <v>7865618.1491999999</v>
      </c>
      <c r="FV37" s="34">
        <v>17407794.267000001</v>
      </c>
      <c r="FW37" s="39">
        <v>53.303707348000003</v>
      </c>
      <c r="FX37" s="39">
        <v>59.790124460999998</v>
      </c>
      <c r="FY37" s="33">
        <v>1470</v>
      </c>
      <c r="FZ37" s="38">
        <v>142.09812681</v>
      </c>
      <c r="GA37" s="38">
        <v>152.76986903</v>
      </c>
      <c r="GB37" s="33">
        <v>3756</v>
      </c>
      <c r="GC37" s="47">
        <f t="shared" si="3"/>
        <v>0</v>
      </c>
      <c r="GD37" s="49">
        <f t="shared" si="4"/>
        <v>0</v>
      </c>
      <c r="GE37" s="31">
        <f t="shared" si="5"/>
        <v>1</v>
      </c>
    </row>
    <row r="38" spans="1:187" hidden="1" x14ac:dyDescent="0.25">
      <c r="A38" s="32" t="s">
        <v>976</v>
      </c>
      <c r="B38" s="32" t="s">
        <v>976</v>
      </c>
      <c r="C38" s="32" t="s">
        <v>977</v>
      </c>
      <c r="D38" s="45" t="s">
        <v>1552</v>
      </c>
      <c r="E38" s="45">
        <f t="shared" si="2"/>
        <v>35</v>
      </c>
      <c r="F38" s="33">
        <v>4748</v>
      </c>
      <c r="G38" s="33">
        <v>5192</v>
      </c>
      <c r="H38" s="33">
        <v>4411</v>
      </c>
      <c r="I38" s="33">
        <v>3786</v>
      </c>
      <c r="J38" s="33">
        <v>4426</v>
      </c>
      <c r="K38" s="33">
        <v>4053</v>
      </c>
      <c r="L38" s="33">
        <v>3035</v>
      </c>
      <c r="M38" s="33">
        <v>1827</v>
      </c>
      <c r="N38" s="33">
        <v>433</v>
      </c>
      <c r="O38" s="33">
        <v>3494</v>
      </c>
      <c r="P38" s="33">
        <v>5618</v>
      </c>
      <c r="Q38" s="33">
        <v>5972</v>
      </c>
      <c r="R38" s="33">
        <v>15961</v>
      </c>
      <c r="S38" s="33">
        <v>36150</v>
      </c>
      <c r="T38" s="33">
        <v>28443</v>
      </c>
      <c r="U38" s="33">
        <v>17694</v>
      </c>
      <c r="V38" s="33">
        <v>9217</v>
      </c>
      <c r="W38" s="33">
        <v>33984</v>
      </c>
      <c r="X38" s="33">
        <v>26389</v>
      </c>
      <c r="Y38" s="33">
        <v>14662</v>
      </c>
      <c r="Z38" s="33">
        <v>5795</v>
      </c>
      <c r="AA38" s="33">
        <v>1240</v>
      </c>
      <c r="AB38" s="33">
        <v>14972</v>
      </c>
      <c r="AC38" s="33">
        <v>23846</v>
      </c>
      <c r="AD38" s="33">
        <v>31769</v>
      </c>
      <c r="AE38" s="33">
        <v>100507</v>
      </c>
      <c r="AF38" s="33">
        <v>6717</v>
      </c>
      <c r="AG38" s="33">
        <v>6347</v>
      </c>
      <c r="AH38" s="33">
        <v>4780</v>
      </c>
      <c r="AI38" s="33">
        <v>3743</v>
      </c>
      <c r="AJ38" s="33">
        <v>7080</v>
      </c>
      <c r="AK38" s="33">
        <v>6138</v>
      </c>
      <c r="AL38" s="33">
        <v>4016</v>
      </c>
      <c r="AM38" s="33">
        <v>2125</v>
      </c>
      <c r="AN38" s="33">
        <v>452</v>
      </c>
      <c r="AO38" s="33">
        <v>4104</v>
      </c>
      <c r="AP38" s="33">
        <v>6737</v>
      </c>
      <c r="AQ38" s="33">
        <v>7873</v>
      </c>
      <c r="AR38" s="33">
        <v>21780</v>
      </c>
      <c r="AS38" s="33">
        <v>3158</v>
      </c>
      <c r="AT38" s="33">
        <v>3870</v>
      </c>
      <c r="AU38" s="33">
        <v>3529</v>
      </c>
      <c r="AV38" s="33">
        <v>3209</v>
      </c>
      <c r="AW38" s="33">
        <v>3158</v>
      </c>
      <c r="AX38" s="33">
        <v>3080</v>
      </c>
      <c r="AY38" s="33">
        <v>2478</v>
      </c>
      <c r="AZ38" s="33">
        <v>1570</v>
      </c>
      <c r="BA38" s="33">
        <v>329</v>
      </c>
      <c r="BB38" s="33">
        <v>2679</v>
      </c>
      <c r="BC38" s="33">
        <v>4394</v>
      </c>
      <c r="BD38" s="33">
        <v>4665</v>
      </c>
      <c r="BE38" s="33">
        <v>11985</v>
      </c>
      <c r="BF38" s="33">
        <v>3559</v>
      </c>
      <c r="BG38" s="33">
        <v>2477</v>
      </c>
      <c r="BH38" s="33">
        <v>1251</v>
      </c>
      <c r="BI38" s="33">
        <v>534</v>
      </c>
      <c r="BJ38" s="33">
        <v>3922</v>
      </c>
      <c r="BK38" s="33">
        <v>3058</v>
      </c>
      <c r="BL38" s="33">
        <v>1538</v>
      </c>
      <c r="BM38" s="33">
        <v>555</v>
      </c>
      <c r="BN38" s="33">
        <v>123</v>
      </c>
      <c r="BO38" s="33">
        <v>1425</v>
      </c>
      <c r="BP38" s="33">
        <v>2343</v>
      </c>
      <c r="BQ38" s="33">
        <v>3208</v>
      </c>
      <c r="BR38" s="33">
        <v>9795</v>
      </c>
      <c r="BS38" s="33">
        <v>3814</v>
      </c>
      <c r="BT38" s="33">
        <v>3415</v>
      </c>
      <c r="BU38" s="33">
        <v>2527</v>
      </c>
      <c r="BV38" s="33">
        <v>2019</v>
      </c>
      <c r="BW38" s="33">
        <v>3706</v>
      </c>
      <c r="BX38" s="33">
        <v>2950</v>
      </c>
      <c r="BY38" s="33">
        <v>1865</v>
      </c>
      <c r="BZ38" s="33">
        <v>984</v>
      </c>
      <c r="CA38" s="33">
        <v>201</v>
      </c>
      <c r="CB38" s="33">
        <v>2029</v>
      </c>
      <c r="CC38" s="33">
        <v>3402</v>
      </c>
      <c r="CD38" s="33">
        <v>4079</v>
      </c>
      <c r="CE38" s="33">
        <v>11569</v>
      </c>
      <c r="CF38" s="33">
        <v>26744</v>
      </c>
      <c r="CG38" s="33">
        <v>36151</v>
      </c>
      <c r="CH38" s="33">
        <v>39207</v>
      </c>
      <c r="CI38" s="33">
        <v>38343</v>
      </c>
      <c r="CJ38" s="33">
        <v>27170</v>
      </c>
      <c r="CK38" s="33">
        <v>26790</v>
      </c>
      <c r="CL38" s="33">
        <v>25123</v>
      </c>
      <c r="CM38" s="33">
        <v>17250</v>
      </c>
      <c r="CN38" s="33">
        <v>3797</v>
      </c>
      <c r="CO38" s="33">
        <v>24891</v>
      </c>
      <c r="CP38" s="33">
        <v>45961</v>
      </c>
      <c r="CQ38" s="33">
        <v>48398</v>
      </c>
      <c r="CR38" s="33">
        <v>113731</v>
      </c>
      <c r="CS38" s="33">
        <v>190</v>
      </c>
      <c r="CT38" s="33">
        <v>218</v>
      </c>
      <c r="CU38" s="33">
        <v>34</v>
      </c>
      <c r="CV38" s="33">
        <v>526</v>
      </c>
      <c r="CW38" s="33" t="s">
        <v>856</v>
      </c>
      <c r="CX38" s="33">
        <v>362</v>
      </c>
      <c r="CY38" s="33">
        <v>274</v>
      </c>
      <c r="CZ38" s="33">
        <v>488</v>
      </c>
      <c r="DA38" s="33">
        <v>0</v>
      </c>
      <c r="DB38" s="33">
        <v>562</v>
      </c>
      <c r="DC38" s="33">
        <v>235</v>
      </c>
      <c r="DD38" s="33">
        <v>785</v>
      </c>
      <c r="DE38" s="33">
        <v>611</v>
      </c>
      <c r="DF38" s="33">
        <v>605</v>
      </c>
      <c r="DG38" s="33">
        <v>1175</v>
      </c>
      <c r="DH38" s="33">
        <v>770</v>
      </c>
      <c r="DI38" s="33">
        <v>859</v>
      </c>
      <c r="DJ38" s="33">
        <v>23</v>
      </c>
      <c r="DK38" s="33">
        <v>120</v>
      </c>
      <c r="DL38" s="33">
        <v>2662</v>
      </c>
      <c r="DM38" s="33">
        <v>2497</v>
      </c>
      <c r="DN38" s="33">
        <v>482</v>
      </c>
      <c r="DO38" s="33">
        <v>3872</v>
      </c>
      <c r="DP38" s="33">
        <v>3487</v>
      </c>
      <c r="DQ38" s="33">
        <v>3288</v>
      </c>
      <c r="DR38" s="33">
        <v>2934</v>
      </c>
      <c r="DS38" s="33">
        <v>1960</v>
      </c>
      <c r="DT38" s="33">
        <v>2371</v>
      </c>
      <c r="DU38" s="33">
        <v>925</v>
      </c>
      <c r="DV38" s="33">
        <v>7890</v>
      </c>
      <c r="DW38" s="33">
        <v>576361</v>
      </c>
      <c r="DX38" s="33">
        <v>644114</v>
      </c>
      <c r="DY38" s="33">
        <v>557219</v>
      </c>
      <c r="DZ38" s="33">
        <v>483858</v>
      </c>
      <c r="EA38" s="33">
        <v>539593</v>
      </c>
      <c r="EB38" s="33">
        <v>501717</v>
      </c>
      <c r="EC38" s="33">
        <v>379393</v>
      </c>
      <c r="ED38" s="33">
        <v>234848</v>
      </c>
      <c r="EE38" s="33">
        <v>53496</v>
      </c>
      <c r="EF38" s="33">
        <v>431359</v>
      </c>
      <c r="EG38" s="33">
        <v>701663</v>
      </c>
      <c r="EH38" s="33">
        <v>746522</v>
      </c>
      <c r="EI38" s="33">
        <v>1984063</v>
      </c>
      <c r="EJ38" s="35">
        <v>3673099.4449</v>
      </c>
      <c r="EK38" s="35">
        <v>3100921.8964</v>
      </c>
      <c r="EL38" s="35">
        <v>1970392.4443999999</v>
      </c>
      <c r="EM38" s="35">
        <v>1010937.3297</v>
      </c>
      <c r="EN38" s="35">
        <v>3520538.2088000001</v>
      </c>
      <c r="EO38" s="35">
        <v>2879837.5595</v>
      </c>
      <c r="EP38" s="37">
        <v>1605243.6429999999</v>
      </c>
      <c r="EQ38" s="34">
        <v>648656.28443999996</v>
      </c>
      <c r="ER38" s="37">
        <v>131595.53140000001</v>
      </c>
      <c r="ES38" s="37">
        <v>1605040.0554</v>
      </c>
      <c r="ET38" s="35">
        <v>2606199.0098000001</v>
      </c>
      <c r="EU38" s="35">
        <v>3410035.844</v>
      </c>
      <c r="EV38" s="35">
        <v>10656756.370999999</v>
      </c>
      <c r="EW38" s="35">
        <v>4107753.0476000002</v>
      </c>
      <c r="EX38" s="35">
        <v>2574559.0991000002</v>
      </c>
      <c r="EY38" s="35">
        <v>1311574.3669</v>
      </c>
      <c r="EZ38" s="34">
        <v>557123.90566000005</v>
      </c>
      <c r="FA38" s="35">
        <v>4069427.8690999998</v>
      </c>
      <c r="FB38" s="37">
        <v>2839918.1310000001</v>
      </c>
      <c r="FC38" s="35">
        <v>1389105.4461000001</v>
      </c>
      <c r="FD38" s="34">
        <v>450358.76738999999</v>
      </c>
      <c r="FE38" s="37">
        <v>176540.32714000001</v>
      </c>
      <c r="FF38" s="35">
        <v>1460323.5493999999</v>
      </c>
      <c r="FG38" s="35">
        <v>2388030.8191999998</v>
      </c>
      <c r="FH38" s="35">
        <v>3228697.3909</v>
      </c>
      <c r="FI38" s="34">
        <v>10046228.546</v>
      </c>
      <c r="FJ38" s="35">
        <v>7439756.1962000001</v>
      </c>
      <c r="FK38" s="35">
        <v>9734020.8175000008</v>
      </c>
      <c r="FL38" s="35">
        <v>9556806.0587000009</v>
      </c>
      <c r="FM38" s="35">
        <v>8891789.9298999999</v>
      </c>
      <c r="FN38" s="35">
        <v>7588514.9467000002</v>
      </c>
      <c r="FO38" s="35">
        <v>7492093.3501000004</v>
      </c>
      <c r="FP38" s="35">
        <v>6462829.6836999999</v>
      </c>
      <c r="FQ38" s="35">
        <v>4300776.3863000004</v>
      </c>
      <c r="FR38" s="37">
        <v>943666.27093999996</v>
      </c>
      <c r="FS38" s="37">
        <v>6589888.7654999997</v>
      </c>
      <c r="FT38" s="37">
        <v>11354512.369000001</v>
      </c>
      <c r="FU38" s="35">
        <v>11922697.302999999</v>
      </c>
      <c r="FV38" s="34">
        <v>30655822.660999998</v>
      </c>
      <c r="FW38" s="39">
        <v>48.502513669999999</v>
      </c>
      <c r="FX38" s="39">
        <v>53.729302007999998</v>
      </c>
      <c r="FY38" s="33">
        <v>2200</v>
      </c>
      <c r="FZ38" s="41">
        <v>131.90587422999999</v>
      </c>
      <c r="GA38" s="38">
        <v>141.99189175999999</v>
      </c>
      <c r="GB38" s="33">
        <v>5814</v>
      </c>
      <c r="GC38" s="47">
        <f t="shared" si="3"/>
        <v>0</v>
      </c>
      <c r="GD38" s="49">
        <f t="shared" si="4"/>
        <v>0</v>
      </c>
      <c r="GE38" s="31">
        <f t="shared" si="5"/>
        <v>1</v>
      </c>
    </row>
    <row r="39" spans="1:187" hidden="1" x14ac:dyDescent="0.25">
      <c r="A39" s="32" t="s">
        <v>1098</v>
      </c>
      <c r="B39" s="32" t="s">
        <v>1098</v>
      </c>
      <c r="C39" s="32" t="s">
        <v>1099</v>
      </c>
      <c r="D39" s="45" t="s">
        <v>1641</v>
      </c>
      <c r="E39" s="45">
        <f t="shared" si="2"/>
        <v>37</v>
      </c>
      <c r="F39" s="33">
        <v>1964</v>
      </c>
      <c r="G39" s="33">
        <v>1848</v>
      </c>
      <c r="H39" s="33">
        <v>1547</v>
      </c>
      <c r="I39" s="33">
        <v>1155</v>
      </c>
      <c r="J39" s="33">
        <v>1687</v>
      </c>
      <c r="K39" s="33">
        <v>1577</v>
      </c>
      <c r="L39" s="33">
        <v>927</v>
      </c>
      <c r="M39" s="33">
        <v>458</v>
      </c>
      <c r="N39" s="33">
        <v>2851</v>
      </c>
      <c r="O39" s="33">
        <v>3514</v>
      </c>
      <c r="P39" s="33">
        <v>1771</v>
      </c>
      <c r="Q39" s="33">
        <v>1794</v>
      </c>
      <c r="R39" s="33">
        <v>1233</v>
      </c>
      <c r="S39" s="33">
        <v>16041</v>
      </c>
      <c r="T39" s="33">
        <v>12884</v>
      </c>
      <c r="U39" s="33">
        <v>8055</v>
      </c>
      <c r="V39" s="33">
        <v>3777</v>
      </c>
      <c r="W39" s="33">
        <v>11572</v>
      </c>
      <c r="X39" s="33">
        <v>9008</v>
      </c>
      <c r="Y39" s="33">
        <v>4940</v>
      </c>
      <c r="Z39" s="33">
        <v>1894</v>
      </c>
      <c r="AA39" s="33">
        <v>14621</v>
      </c>
      <c r="AB39" s="33">
        <v>20195</v>
      </c>
      <c r="AC39" s="33">
        <v>11712</v>
      </c>
      <c r="AD39" s="33">
        <v>10920</v>
      </c>
      <c r="AE39" s="33">
        <v>10723</v>
      </c>
      <c r="AF39" s="33">
        <v>3266</v>
      </c>
      <c r="AG39" s="33">
        <v>2483</v>
      </c>
      <c r="AH39" s="33">
        <v>1900</v>
      </c>
      <c r="AI39" s="33">
        <v>1183</v>
      </c>
      <c r="AJ39" s="33">
        <v>2661</v>
      </c>
      <c r="AK39" s="33">
        <v>2352</v>
      </c>
      <c r="AL39" s="33">
        <v>1247</v>
      </c>
      <c r="AM39" s="33">
        <v>553</v>
      </c>
      <c r="AN39" s="33">
        <v>3724</v>
      </c>
      <c r="AO39" s="33">
        <v>4717</v>
      </c>
      <c r="AP39" s="33">
        <v>2617</v>
      </c>
      <c r="AQ39" s="33">
        <v>2590</v>
      </c>
      <c r="AR39" s="33">
        <v>1997</v>
      </c>
      <c r="AS39" s="33">
        <v>1592</v>
      </c>
      <c r="AT39" s="33">
        <v>1525</v>
      </c>
      <c r="AU39" s="33">
        <v>1418</v>
      </c>
      <c r="AV39" s="33">
        <v>1057</v>
      </c>
      <c r="AW39" s="33">
        <v>1351</v>
      </c>
      <c r="AX39" s="33">
        <v>1356</v>
      </c>
      <c r="AY39" s="33">
        <v>861</v>
      </c>
      <c r="AZ39" s="33">
        <v>428</v>
      </c>
      <c r="BA39" s="33">
        <v>2542</v>
      </c>
      <c r="BB39" s="33">
        <v>2892</v>
      </c>
      <c r="BC39" s="33">
        <v>1510</v>
      </c>
      <c r="BD39" s="33">
        <v>1633</v>
      </c>
      <c r="BE39" s="33">
        <v>1011</v>
      </c>
      <c r="BF39" s="33">
        <v>1674</v>
      </c>
      <c r="BG39" s="33">
        <v>958</v>
      </c>
      <c r="BH39" s="33">
        <v>482</v>
      </c>
      <c r="BI39" s="33">
        <v>126</v>
      </c>
      <c r="BJ39" s="33">
        <v>1310</v>
      </c>
      <c r="BK39" s="33">
        <v>996</v>
      </c>
      <c r="BL39" s="33">
        <v>386</v>
      </c>
      <c r="BM39" s="33">
        <v>125</v>
      </c>
      <c r="BN39" s="33">
        <v>1182</v>
      </c>
      <c r="BO39" s="33">
        <v>1825</v>
      </c>
      <c r="BP39" s="33">
        <v>1107</v>
      </c>
      <c r="BQ39" s="33">
        <v>957</v>
      </c>
      <c r="BR39" s="33">
        <v>986</v>
      </c>
      <c r="BS39" s="33">
        <v>1446</v>
      </c>
      <c r="BT39" s="33">
        <v>1156</v>
      </c>
      <c r="BU39" s="33">
        <v>853</v>
      </c>
      <c r="BV39" s="33">
        <v>585</v>
      </c>
      <c r="BW39" s="33">
        <v>1201</v>
      </c>
      <c r="BX39" s="33">
        <v>907</v>
      </c>
      <c r="BY39" s="33">
        <v>535</v>
      </c>
      <c r="BZ39" s="33">
        <v>214</v>
      </c>
      <c r="CA39" s="33">
        <v>1620</v>
      </c>
      <c r="CB39" s="33">
        <v>2052</v>
      </c>
      <c r="CC39" s="33">
        <v>1168</v>
      </c>
      <c r="CD39" s="33">
        <v>1164</v>
      </c>
      <c r="CE39" s="33">
        <v>893</v>
      </c>
      <c r="CF39" s="33">
        <v>13440</v>
      </c>
      <c r="CG39" s="33">
        <v>16393</v>
      </c>
      <c r="CH39" s="33">
        <v>15130</v>
      </c>
      <c r="CI39" s="33">
        <v>12159</v>
      </c>
      <c r="CJ39" s="33">
        <v>11882</v>
      </c>
      <c r="CK39" s="33">
        <v>13032</v>
      </c>
      <c r="CL39" s="33">
        <v>10030</v>
      </c>
      <c r="CM39" s="33">
        <v>4996</v>
      </c>
      <c r="CN39" s="33">
        <v>26808</v>
      </c>
      <c r="CO39" s="33">
        <v>29508</v>
      </c>
      <c r="CP39" s="33">
        <v>15354</v>
      </c>
      <c r="CQ39" s="33">
        <v>16684</v>
      </c>
      <c r="CR39" s="33">
        <v>8708</v>
      </c>
      <c r="CS39" s="33">
        <v>0</v>
      </c>
      <c r="CT39" s="33">
        <v>0</v>
      </c>
      <c r="CU39" s="33">
        <v>19</v>
      </c>
      <c r="CV39" s="33">
        <v>0</v>
      </c>
      <c r="CW39" s="33">
        <v>0</v>
      </c>
      <c r="CX39" s="33">
        <v>0</v>
      </c>
      <c r="CY39" s="33">
        <v>69</v>
      </c>
      <c r="CZ39" s="33">
        <v>0</v>
      </c>
      <c r="DA39" s="33">
        <v>0</v>
      </c>
      <c r="DB39" s="33">
        <v>126</v>
      </c>
      <c r="DC39" s="33">
        <v>100</v>
      </c>
      <c r="DD39" s="33">
        <v>0</v>
      </c>
      <c r="DE39" s="33">
        <v>16</v>
      </c>
      <c r="DF39" s="33">
        <v>0</v>
      </c>
      <c r="DG39" s="33" t="s">
        <v>856</v>
      </c>
      <c r="DH39" s="33">
        <v>0</v>
      </c>
      <c r="DI39" s="33" t="s">
        <v>856</v>
      </c>
      <c r="DJ39" s="33">
        <v>552</v>
      </c>
      <c r="DK39" s="33">
        <v>210</v>
      </c>
      <c r="DL39" s="33">
        <v>0</v>
      </c>
      <c r="DM39" s="33">
        <v>19</v>
      </c>
      <c r="DN39" s="33">
        <v>1014</v>
      </c>
      <c r="DO39" s="33">
        <v>557</v>
      </c>
      <c r="DP39" s="33">
        <v>733</v>
      </c>
      <c r="DQ39" s="33">
        <v>1101</v>
      </c>
      <c r="DR39" s="33">
        <v>1422</v>
      </c>
      <c r="DS39" s="33">
        <v>1342</v>
      </c>
      <c r="DT39" s="33">
        <v>0</v>
      </c>
      <c r="DU39" s="33">
        <v>1985</v>
      </c>
      <c r="DV39" s="33">
        <v>5670</v>
      </c>
      <c r="DW39" s="33">
        <v>219858</v>
      </c>
      <c r="DX39" s="33">
        <v>209065</v>
      </c>
      <c r="DY39" s="33">
        <v>174923</v>
      </c>
      <c r="DZ39" s="33">
        <v>132487</v>
      </c>
      <c r="EA39" s="33">
        <v>187849</v>
      </c>
      <c r="EB39" s="33">
        <v>177868</v>
      </c>
      <c r="EC39" s="33">
        <v>105631</v>
      </c>
      <c r="ED39" s="33">
        <v>52402</v>
      </c>
      <c r="EE39" s="33">
        <v>323945</v>
      </c>
      <c r="EF39" s="33">
        <v>393442</v>
      </c>
      <c r="EG39" s="33">
        <v>201197</v>
      </c>
      <c r="EH39" s="33">
        <v>202730</v>
      </c>
      <c r="EI39" s="33">
        <v>138769</v>
      </c>
      <c r="EJ39" s="35">
        <v>1711345.4942000001</v>
      </c>
      <c r="EK39" s="35">
        <v>1460698.9890999999</v>
      </c>
      <c r="EL39" s="34">
        <v>931353.20713</v>
      </c>
      <c r="EM39" s="35">
        <v>433263.5258</v>
      </c>
      <c r="EN39" s="35">
        <v>1157246.3122</v>
      </c>
      <c r="EO39" s="35">
        <v>1001343.0509</v>
      </c>
      <c r="EP39" s="34">
        <v>553437.92636000004</v>
      </c>
      <c r="EQ39" s="34">
        <v>213849.68132999999</v>
      </c>
      <c r="ER39" s="35">
        <v>1594183.6709</v>
      </c>
      <c r="ES39" s="37">
        <v>2230129.6041999999</v>
      </c>
      <c r="ET39" s="35">
        <v>1283982.5237</v>
      </c>
      <c r="EU39" s="35">
        <v>1203462.1189999999</v>
      </c>
      <c r="EV39" s="35">
        <v>1150780.2692</v>
      </c>
      <c r="EW39" s="37">
        <v>2000390.7290000001</v>
      </c>
      <c r="EX39" s="35">
        <v>1116452.0018</v>
      </c>
      <c r="EY39" s="34">
        <v>545406.56926000002</v>
      </c>
      <c r="EZ39" s="34">
        <v>124407.97195000001</v>
      </c>
      <c r="FA39" s="35">
        <v>1397895.1876999999</v>
      </c>
      <c r="FB39" s="34">
        <v>909011.25503</v>
      </c>
      <c r="FC39" s="34">
        <v>368100.67047000001</v>
      </c>
      <c r="FD39" s="36">
        <v>88527.252468999999</v>
      </c>
      <c r="FE39" s="35">
        <v>1204830.7150999999</v>
      </c>
      <c r="FF39" s="35">
        <v>1904956.0234999999</v>
      </c>
      <c r="FG39" s="35">
        <v>1297808.4431</v>
      </c>
      <c r="FH39" s="35">
        <v>1082090.2646000001</v>
      </c>
      <c r="FI39" s="35">
        <v>1060506.1913000001</v>
      </c>
      <c r="FJ39" s="35">
        <v>3677854.5839</v>
      </c>
      <c r="FK39" s="37">
        <v>3976113.3280000002</v>
      </c>
      <c r="FL39" s="35">
        <v>3767977.6781000001</v>
      </c>
      <c r="FM39" s="35">
        <v>2925735.9032000001</v>
      </c>
      <c r="FN39" s="35">
        <v>3256264.3659000001</v>
      </c>
      <c r="FO39" s="35">
        <v>3514497.3538000002</v>
      </c>
      <c r="FP39" s="35">
        <v>2445128.0669</v>
      </c>
      <c r="FQ39" s="35">
        <v>1195096.2291000001</v>
      </c>
      <c r="FR39" s="35">
        <v>6875475.2938999999</v>
      </c>
      <c r="FS39" s="35">
        <v>7448457.7775999997</v>
      </c>
      <c r="FT39" s="35">
        <v>3829604.3799000001</v>
      </c>
      <c r="FU39" s="35">
        <v>4196405.8579000002</v>
      </c>
      <c r="FV39" s="35">
        <v>2408724.1993999998</v>
      </c>
      <c r="FW39" s="39">
        <v>65.461519358000004</v>
      </c>
      <c r="FX39" s="39">
        <v>62.639821028999997</v>
      </c>
      <c r="FY39" s="33">
        <v>980</v>
      </c>
      <c r="FZ39" s="38">
        <v>162.90581541</v>
      </c>
      <c r="GA39" s="38">
        <v>159.4119527</v>
      </c>
      <c r="GB39" s="33">
        <v>2494</v>
      </c>
      <c r="GC39" s="47">
        <f t="shared" si="3"/>
        <v>0</v>
      </c>
      <c r="GD39" s="49">
        <f t="shared" si="4"/>
        <v>0</v>
      </c>
      <c r="GE39" s="31">
        <f t="shared" si="5"/>
        <v>2</v>
      </c>
    </row>
    <row r="40" spans="1:187" hidden="1" x14ac:dyDescent="0.25">
      <c r="A40" s="32" t="s">
        <v>1052</v>
      </c>
      <c r="B40" s="32" t="s">
        <v>1052</v>
      </c>
      <c r="C40" s="32" t="s">
        <v>1053</v>
      </c>
      <c r="D40" s="45" t="s">
        <v>1602</v>
      </c>
      <c r="E40" s="45">
        <f t="shared" si="2"/>
        <v>31</v>
      </c>
      <c r="F40" s="33">
        <v>1377</v>
      </c>
      <c r="G40" s="33">
        <v>1487</v>
      </c>
      <c r="H40" s="33">
        <v>1467</v>
      </c>
      <c r="I40" s="33">
        <v>1280</v>
      </c>
      <c r="J40" s="33">
        <v>1236</v>
      </c>
      <c r="K40" s="33">
        <v>1308</v>
      </c>
      <c r="L40" s="33">
        <v>858</v>
      </c>
      <c r="M40" s="33">
        <v>513</v>
      </c>
      <c r="N40" s="33">
        <v>1246</v>
      </c>
      <c r="O40" s="33">
        <v>2934</v>
      </c>
      <c r="P40" s="33">
        <v>2168</v>
      </c>
      <c r="Q40" s="33">
        <v>1941</v>
      </c>
      <c r="R40" s="33">
        <v>1237</v>
      </c>
      <c r="S40" s="33">
        <v>10007</v>
      </c>
      <c r="T40" s="33">
        <v>7080</v>
      </c>
      <c r="U40" s="33">
        <v>4087</v>
      </c>
      <c r="V40" s="33">
        <v>1659</v>
      </c>
      <c r="W40" s="33">
        <v>9875</v>
      </c>
      <c r="X40" s="33">
        <v>6466</v>
      </c>
      <c r="Y40" s="33">
        <v>2899</v>
      </c>
      <c r="Z40" s="33">
        <v>950</v>
      </c>
      <c r="AA40" s="33">
        <v>4748</v>
      </c>
      <c r="AB40" s="33">
        <v>11332</v>
      </c>
      <c r="AC40" s="33">
        <v>9513</v>
      </c>
      <c r="AD40" s="33">
        <v>10409</v>
      </c>
      <c r="AE40" s="33">
        <v>7021</v>
      </c>
      <c r="AF40" s="33">
        <v>1466</v>
      </c>
      <c r="AG40" s="33">
        <v>1402</v>
      </c>
      <c r="AH40" s="33">
        <v>1264</v>
      </c>
      <c r="AI40" s="33">
        <v>1010</v>
      </c>
      <c r="AJ40" s="33">
        <v>1437</v>
      </c>
      <c r="AK40" s="33">
        <v>1274</v>
      </c>
      <c r="AL40" s="33">
        <v>783</v>
      </c>
      <c r="AM40" s="33">
        <v>432</v>
      </c>
      <c r="AN40" s="33">
        <v>1164</v>
      </c>
      <c r="AO40" s="33">
        <v>2699</v>
      </c>
      <c r="AP40" s="33">
        <v>2088</v>
      </c>
      <c r="AQ40" s="33">
        <v>1888</v>
      </c>
      <c r="AR40" s="33">
        <v>1229</v>
      </c>
      <c r="AS40" s="33">
        <v>727</v>
      </c>
      <c r="AT40" s="33">
        <v>929</v>
      </c>
      <c r="AU40" s="33">
        <v>1002</v>
      </c>
      <c r="AV40" s="33">
        <v>923</v>
      </c>
      <c r="AW40" s="33">
        <v>664</v>
      </c>
      <c r="AX40" s="33">
        <v>793</v>
      </c>
      <c r="AY40" s="33">
        <v>564</v>
      </c>
      <c r="AZ40" s="33">
        <v>368</v>
      </c>
      <c r="BA40" s="33">
        <v>812</v>
      </c>
      <c r="BB40" s="33">
        <v>1882</v>
      </c>
      <c r="BC40" s="33">
        <v>1372</v>
      </c>
      <c r="BD40" s="33">
        <v>1159</v>
      </c>
      <c r="BE40" s="33">
        <v>745</v>
      </c>
      <c r="BF40" s="33">
        <v>739</v>
      </c>
      <c r="BG40" s="33">
        <v>473</v>
      </c>
      <c r="BH40" s="33">
        <v>262</v>
      </c>
      <c r="BI40" s="33">
        <v>87</v>
      </c>
      <c r="BJ40" s="33">
        <v>773</v>
      </c>
      <c r="BK40" s="33">
        <v>481</v>
      </c>
      <c r="BL40" s="33">
        <v>219</v>
      </c>
      <c r="BM40" s="33">
        <v>64</v>
      </c>
      <c r="BN40" s="33">
        <v>352</v>
      </c>
      <c r="BO40" s="33">
        <v>817</v>
      </c>
      <c r="BP40" s="33">
        <v>716</v>
      </c>
      <c r="BQ40" s="33">
        <v>729</v>
      </c>
      <c r="BR40" s="33">
        <v>484</v>
      </c>
      <c r="BS40" s="33">
        <v>911</v>
      </c>
      <c r="BT40" s="33">
        <v>817</v>
      </c>
      <c r="BU40" s="33">
        <v>690</v>
      </c>
      <c r="BV40" s="33">
        <v>537</v>
      </c>
      <c r="BW40" s="33">
        <v>809</v>
      </c>
      <c r="BX40" s="33">
        <v>642</v>
      </c>
      <c r="BY40" s="33">
        <v>408</v>
      </c>
      <c r="BZ40" s="33">
        <v>218</v>
      </c>
      <c r="CA40" s="33">
        <v>618</v>
      </c>
      <c r="CB40" s="33">
        <v>1449</v>
      </c>
      <c r="CC40" s="33">
        <v>1143</v>
      </c>
      <c r="CD40" s="33">
        <v>1107</v>
      </c>
      <c r="CE40" s="33">
        <v>715</v>
      </c>
      <c r="CF40" s="33">
        <v>6696</v>
      </c>
      <c r="CG40" s="33">
        <v>8996</v>
      </c>
      <c r="CH40" s="33">
        <v>10583</v>
      </c>
      <c r="CI40" s="33">
        <v>9559</v>
      </c>
      <c r="CJ40" s="33">
        <v>5894</v>
      </c>
      <c r="CK40" s="33">
        <v>7839</v>
      </c>
      <c r="CL40" s="33">
        <v>5715</v>
      </c>
      <c r="CM40" s="33">
        <v>3958</v>
      </c>
      <c r="CN40" s="33">
        <v>8908</v>
      </c>
      <c r="CO40" s="33">
        <v>18326</v>
      </c>
      <c r="CP40" s="33">
        <v>13004</v>
      </c>
      <c r="CQ40" s="33">
        <v>12003</v>
      </c>
      <c r="CR40" s="33">
        <v>6999</v>
      </c>
      <c r="CS40" s="33">
        <v>0</v>
      </c>
      <c r="CT40" s="33">
        <v>0</v>
      </c>
      <c r="CU40" s="33">
        <v>0</v>
      </c>
      <c r="CV40" s="33">
        <v>0</v>
      </c>
      <c r="CW40" s="33" t="s">
        <v>856</v>
      </c>
      <c r="CX40" s="33">
        <v>14</v>
      </c>
      <c r="CY40" s="33">
        <v>126</v>
      </c>
      <c r="CZ40" s="33" t="s">
        <v>856</v>
      </c>
      <c r="DA40" s="33">
        <v>0</v>
      </c>
      <c r="DB40" s="33">
        <v>0</v>
      </c>
      <c r="DC40" s="33">
        <v>10</v>
      </c>
      <c r="DD40" s="33">
        <v>0</v>
      </c>
      <c r="DE40" s="33">
        <v>96</v>
      </c>
      <c r="DF40" s="33">
        <v>0</v>
      </c>
      <c r="DG40" s="33">
        <v>9</v>
      </c>
      <c r="DH40" s="33">
        <v>0</v>
      </c>
      <c r="DI40" s="33">
        <v>249</v>
      </c>
      <c r="DJ40" s="33">
        <v>0</v>
      </c>
      <c r="DK40" s="33" t="s">
        <v>856</v>
      </c>
      <c r="DL40" s="33">
        <v>17</v>
      </c>
      <c r="DM40" s="33">
        <v>787</v>
      </c>
      <c r="DN40" s="33">
        <v>43</v>
      </c>
      <c r="DO40" s="33">
        <v>497</v>
      </c>
      <c r="DP40" s="33">
        <v>637</v>
      </c>
      <c r="DQ40" s="33">
        <v>843</v>
      </c>
      <c r="DR40" s="33">
        <v>155</v>
      </c>
      <c r="DS40" s="33">
        <v>978</v>
      </c>
      <c r="DT40" s="33">
        <v>522</v>
      </c>
      <c r="DU40" s="33">
        <v>0</v>
      </c>
      <c r="DV40" s="33">
        <v>4077</v>
      </c>
      <c r="DW40" s="33">
        <v>148495</v>
      </c>
      <c r="DX40" s="33">
        <v>166296</v>
      </c>
      <c r="DY40" s="33">
        <v>165146</v>
      </c>
      <c r="DZ40" s="33">
        <v>145035</v>
      </c>
      <c r="EA40" s="33">
        <v>134464</v>
      </c>
      <c r="EB40" s="33">
        <v>145168</v>
      </c>
      <c r="EC40" s="33">
        <v>96846</v>
      </c>
      <c r="ED40" s="33">
        <v>58099</v>
      </c>
      <c r="EE40" s="33">
        <v>138453</v>
      </c>
      <c r="EF40" s="33">
        <v>326688</v>
      </c>
      <c r="EG40" s="33">
        <v>241637</v>
      </c>
      <c r="EH40" s="33">
        <v>216151</v>
      </c>
      <c r="EI40" s="33">
        <v>136620</v>
      </c>
      <c r="EJ40" s="35">
        <v>991078.27060000005</v>
      </c>
      <c r="EK40" s="34">
        <v>748921.35870999994</v>
      </c>
      <c r="EL40" s="34">
        <v>429968.99057000002</v>
      </c>
      <c r="EM40" s="34">
        <v>183431.04952999999</v>
      </c>
      <c r="EN40" s="35">
        <v>1017700.1422999999</v>
      </c>
      <c r="EO40" s="34">
        <v>702853.72542000003</v>
      </c>
      <c r="EP40" s="34">
        <v>318325.61674999999</v>
      </c>
      <c r="EQ40" s="34">
        <v>107182.44641999999</v>
      </c>
      <c r="ER40" s="34">
        <v>505779.45533000003</v>
      </c>
      <c r="ES40" s="35">
        <v>1201955.5733</v>
      </c>
      <c r="ET40" s="34">
        <v>979849.51804999996</v>
      </c>
      <c r="EU40" s="35">
        <v>1086265.5578999999</v>
      </c>
      <c r="EV40" s="34">
        <v>725611.49572000001</v>
      </c>
      <c r="EW40" s="34">
        <v>837958.34868000005</v>
      </c>
      <c r="EX40" s="34">
        <v>451069.72045999998</v>
      </c>
      <c r="EY40" s="34">
        <v>182716.41454999999</v>
      </c>
      <c r="EZ40" s="33">
        <v>62224</v>
      </c>
      <c r="FA40" s="35">
        <v>742200.84080000001</v>
      </c>
      <c r="FB40" s="34">
        <v>393991.41454999999</v>
      </c>
      <c r="FC40" s="33">
        <v>183601</v>
      </c>
      <c r="FD40" s="33">
        <v>77914</v>
      </c>
      <c r="FE40" s="34">
        <v>319925.41454999999</v>
      </c>
      <c r="FF40" s="35">
        <v>778058.10322000005</v>
      </c>
      <c r="FG40" s="34">
        <v>658494.97621999995</v>
      </c>
      <c r="FH40" s="34">
        <v>647446.20849999995</v>
      </c>
      <c r="FI40" s="34">
        <v>527751.03656000004</v>
      </c>
      <c r="FJ40" s="35">
        <v>1864738.6192999999</v>
      </c>
      <c r="FK40" s="35">
        <v>2529355.6491999999</v>
      </c>
      <c r="FL40" s="35">
        <v>2827999.5421000002</v>
      </c>
      <c r="FM40" s="35">
        <v>2516322.0482000001</v>
      </c>
      <c r="FN40" s="35">
        <v>1663663.0492</v>
      </c>
      <c r="FO40" s="35">
        <v>2065541.2287999999</v>
      </c>
      <c r="FP40" s="35">
        <v>1496832.1716</v>
      </c>
      <c r="FQ40" s="35">
        <v>1052081.7093</v>
      </c>
      <c r="FR40" s="35">
        <v>2295187.3947000001</v>
      </c>
      <c r="FS40" s="35">
        <v>5040446.1217999998</v>
      </c>
      <c r="FT40" s="35">
        <v>3607369.6524999999</v>
      </c>
      <c r="FU40" s="35">
        <v>3186473.0304999999</v>
      </c>
      <c r="FV40" s="35">
        <v>1887057.8182000001</v>
      </c>
      <c r="FW40" s="39">
        <v>69.623261869999993</v>
      </c>
      <c r="FX40" s="39">
        <v>73.775915307000005</v>
      </c>
      <c r="FY40" s="33">
        <v>669</v>
      </c>
      <c r="FZ40" s="38">
        <v>156.67666008</v>
      </c>
      <c r="GA40" s="38">
        <v>159.24128805000001</v>
      </c>
      <c r="GB40" s="33">
        <v>1444</v>
      </c>
      <c r="GC40" s="47">
        <f t="shared" si="3"/>
        <v>0</v>
      </c>
      <c r="GD40" s="49">
        <f t="shared" si="4"/>
        <v>0</v>
      </c>
      <c r="GE40" s="31">
        <f t="shared" si="5"/>
        <v>3</v>
      </c>
    </row>
    <row r="41" spans="1:187" hidden="1" x14ac:dyDescent="0.25">
      <c r="A41" s="32" t="s">
        <v>1110</v>
      </c>
      <c r="B41" s="32" t="s">
        <v>1110</v>
      </c>
      <c r="C41" s="32" t="s">
        <v>1111</v>
      </c>
      <c r="D41" s="45" t="s">
        <v>1657</v>
      </c>
      <c r="E41" s="45">
        <f t="shared" si="2"/>
        <v>46</v>
      </c>
      <c r="F41" s="33">
        <v>3063</v>
      </c>
      <c r="G41" s="33">
        <v>3453</v>
      </c>
      <c r="H41" s="33">
        <v>3293</v>
      </c>
      <c r="I41" s="33">
        <v>2671</v>
      </c>
      <c r="J41" s="33">
        <v>2937</v>
      </c>
      <c r="K41" s="33">
        <v>2783</v>
      </c>
      <c r="L41" s="33">
        <v>2157</v>
      </c>
      <c r="M41" s="33">
        <v>1259</v>
      </c>
      <c r="N41" s="33">
        <v>1808</v>
      </c>
      <c r="O41" s="33">
        <v>2374</v>
      </c>
      <c r="P41" s="33">
        <v>5700</v>
      </c>
      <c r="Q41" s="33">
        <v>4759</v>
      </c>
      <c r="R41" s="33">
        <v>6975</v>
      </c>
      <c r="S41" s="33">
        <v>35694</v>
      </c>
      <c r="T41" s="33">
        <v>29812</v>
      </c>
      <c r="U41" s="33">
        <v>20140</v>
      </c>
      <c r="V41" s="33">
        <v>10693</v>
      </c>
      <c r="W41" s="33">
        <v>38888</v>
      </c>
      <c r="X41" s="33">
        <v>26950</v>
      </c>
      <c r="Y41" s="33">
        <v>14992</v>
      </c>
      <c r="Z41" s="33">
        <v>5547</v>
      </c>
      <c r="AA41" s="33">
        <v>10545</v>
      </c>
      <c r="AB41" s="33">
        <v>17671</v>
      </c>
      <c r="AC41" s="33">
        <v>47942</v>
      </c>
      <c r="AD41" s="33">
        <v>43692</v>
      </c>
      <c r="AE41" s="33">
        <v>62866</v>
      </c>
      <c r="AF41" s="33">
        <v>6129</v>
      </c>
      <c r="AG41" s="33">
        <v>5495</v>
      </c>
      <c r="AH41" s="33">
        <v>4102</v>
      </c>
      <c r="AI41" s="33">
        <v>2697</v>
      </c>
      <c r="AJ41" s="33">
        <v>6615</v>
      </c>
      <c r="AK41" s="33">
        <v>5072</v>
      </c>
      <c r="AL41" s="33">
        <v>2944</v>
      </c>
      <c r="AM41" s="33">
        <v>1354</v>
      </c>
      <c r="AN41" s="33">
        <v>2391</v>
      </c>
      <c r="AO41" s="33">
        <v>3473</v>
      </c>
      <c r="AP41" s="33">
        <v>9096</v>
      </c>
      <c r="AQ41" s="33">
        <v>8048</v>
      </c>
      <c r="AR41" s="33">
        <v>11400</v>
      </c>
      <c r="AS41" s="33">
        <v>2093</v>
      </c>
      <c r="AT41" s="33">
        <v>2500</v>
      </c>
      <c r="AU41" s="33">
        <v>2539</v>
      </c>
      <c r="AV41" s="33">
        <v>2187</v>
      </c>
      <c r="AW41" s="33">
        <v>2167</v>
      </c>
      <c r="AX41" s="33">
        <v>2275</v>
      </c>
      <c r="AY41" s="33">
        <v>1780</v>
      </c>
      <c r="AZ41" s="33">
        <v>1043</v>
      </c>
      <c r="BA41" s="33">
        <v>1390</v>
      </c>
      <c r="BB41" s="33">
        <v>1807</v>
      </c>
      <c r="BC41" s="33">
        <v>4436</v>
      </c>
      <c r="BD41" s="33">
        <v>3714</v>
      </c>
      <c r="BE41" s="33">
        <v>5237</v>
      </c>
      <c r="BF41" s="33">
        <v>4036</v>
      </c>
      <c r="BG41" s="33">
        <v>2995</v>
      </c>
      <c r="BH41" s="33">
        <v>1563</v>
      </c>
      <c r="BI41" s="33">
        <v>510</v>
      </c>
      <c r="BJ41" s="33">
        <v>4448</v>
      </c>
      <c r="BK41" s="33">
        <v>2797</v>
      </c>
      <c r="BL41" s="33">
        <v>1164</v>
      </c>
      <c r="BM41" s="33">
        <v>311</v>
      </c>
      <c r="BN41" s="33">
        <v>1001</v>
      </c>
      <c r="BO41" s="33">
        <v>1666</v>
      </c>
      <c r="BP41" s="33">
        <v>4660</v>
      </c>
      <c r="BQ41" s="33">
        <v>4334</v>
      </c>
      <c r="BR41" s="33">
        <v>6163</v>
      </c>
      <c r="BS41" s="33">
        <v>3155</v>
      </c>
      <c r="BT41" s="33">
        <v>2969</v>
      </c>
      <c r="BU41" s="33">
        <v>2317</v>
      </c>
      <c r="BV41" s="33">
        <v>1671</v>
      </c>
      <c r="BW41" s="33">
        <v>3183</v>
      </c>
      <c r="BX41" s="33">
        <v>2494</v>
      </c>
      <c r="BY41" s="33">
        <v>1616</v>
      </c>
      <c r="BZ41" s="33">
        <v>797</v>
      </c>
      <c r="CA41" s="33">
        <v>1200</v>
      </c>
      <c r="CB41" s="33">
        <v>1821</v>
      </c>
      <c r="CC41" s="33">
        <v>4894</v>
      </c>
      <c r="CD41" s="33">
        <v>4253</v>
      </c>
      <c r="CE41" s="33">
        <v>6034</v>
      </c>
      <c r="CF41" s="33">
        <v>19320</v>
      </c>
      <c r="CG41" s="33">
        <v>23199</v>
      </c>
      <c r="CH41" s="33">
        <v>22900</v>
      </c>
      <c r="CI41" s="33">
        <v>19104</v>
      </c>
      <c r="CJ41" s="33">
        <v>20102</v>
      </c>
      <c r="CK41" s="33">
        <v>21008</v>
      </c>
      <c r="CL41" s="33">
        <v>16270</v>
      </c>
      <c r="CM41" s="33">
        <v>9224</v>
      </c>
      <c r="CN41" s="33">
        <v>12265</v>
      </c>
      <c r="CO41" s="33">
        <v>16689</v>
      </c>
      <c r="CP41" s="33">
        <v>41468</v>
      </c>
      <c r="CQ41" s="33">
        <v>33861</v>
      </c>
      <c r="CR41" s="33">
        <v>46844</v>
      </c>
      <c r="CS41" s="33" t="s">
        <v>856</v>
      </c>
      <c r="CT41" s="33">
        <v>82</v>
      </c>
      <c r="CU41" s="33">
        <v>0</v>
      </c>
      <c r="CV41" s="33">
        <v>1277</v>
      </c>
      <c r="CW41" s="33">
        <v>423</v>
      </c>
      <c r="CX41" s="33">
        <v>501</v>
      </c>
      <c r="CY41" s="33">
        <v>265</v>
      </c>
      <c r="CZ41" s="33">
        <v>0</v>
      </c>
      <c r="DA41" s="33">
        <v>0</v>
      </c>
      <c r="DB41" s="33">
        <v>115</v>
      </c>
      <c r="DC41" s="33">
        <v>736</v>
      </c>
      <c r="DD41" s="33">
        <v>410</v>
      </c>
      <c r="DE41" s="33">
        <v>314</v>
      </c>
      <c r="DF41" s="33">
        <v>327</v>
      </c>
      <c r="DG41" s="33">
        <v>1300</v>
      </c>
      <c r="DH41" s="33">
        <v>8</v>
      </c>
      <c r="DI41" s="33">
        <v>0</v>
      </c>
      <c r="DJ41" s="33">
        <v>0</v>
      </c>
      <c r="DK41" s="33">
        <v>3433</v>
      </c>
      <c r="DL41" s="33">
        <v>1066</v>
      </c>
      <c r="DM41" s="33">
        <v>44</v>
      </c>
      <c r="DN41" s="33">
        <v>1623</v>
      </c>
      <c r="DO41" s="33">
        <v>1775</v>
      </c>
      <c r="DP41" s="33">
        <v>1590</v>
      </c>
      <c r="DQ41" s="33">
        <v>2503</v>
      </c>
      <c r="DR41" s="33">
        <v>2113</v>
      </c>
      <c r="DS41" s="33">
        <v>1117</v>
      </c>
      <c r="DT41" s="33">
        <v>3339</v>
      </c>
      <c r="DU41" s="33">
        <v>4016</v>
      </c>
      <c r="DV41" s="33">
        <v>5737</v>
      </c>
      <c r="DW41" s="33">
        <v>355579</v>
      </c>
      <c r="DX41" s="33">
        <v>403998</v>
      </c>
      <c r="DY41" s="33">
        <v>390194</v>
      </c>
      <c r="DZ41" s="33">
        <v>320618</v>
      </c>
      <c r="EA41" s="33">
        <v>342750</v>
      </c>
      <c r="EB41" s="33">
        <v>331051</v>
      </c>
      <c r="EC41" s="33">
        <v>261490</v>
      </c>
      <c r="ED41" s="33">
        <v>151317</v>
      </c>
      <c r="EE41" s="33">
        <v>215602</v>
      </c>
      <c r="EF41" s="33">
        <v>282032</v>
      </c>
      <c r="EG41" s="33">
        <v>677784</v>
      </c>
      <c r="EH41" s="33">
        <v>562392</v>
      </c>
      <c r="EI41" s="33">
        <v>819187</v>
      </c>
      <c r="EJ41" s="35">
        <v>3992767.3410999998</v>
      </c>
      <c r="EK41" s="35">
        <v>3507290.2448</v>
      </c>
      <c r="EL41" s="35">
        <v>2411464.8407000001</v>
      </c>
      <c r="EM41" s="35">
        <v>1328030.4649</v>
      </c>
      <c r="EN41" s="35">
        <v>4460091.6003</v>
      </c>
      <c r="EO41" s="35">
        <v>3252413.1249000002</v>
      </c>
      <c r="EP41" s="35">
        <v>1843316.2982000001</v>
      </c>
      <c r="EQ41" s="34">
        <v>713759.85493000003</v>
      </c>
      <c r="ER41" s="35">
        <v>1240133.4453</v>
      </c>
      <c r="ES41" s="37">
        <v>2063699.2052</v>
      </c>
      <c r="ET41" s="35">
        <v>5657620.5438000001</v>
      </c>
      <c r="EU41" s="35">
        <v>5161604.9110000003</v>
      </c>
      <c r="EV41" s="35">
        <v>7386075.6645999998</v>
      </c>
      <c r="EW41" s="35">
        <v>4649928.5613000002</v>
      </c>
      <c r="EX41" s="37">
        <v>3378933.0780000002</v>
      </c>
      <c r="EY41" s="35">
        <v>1733561.8025</v>
      </c>
      <c r="EZ41" s="34">
        <v>476041.62644000002</v>
      </c>
      <c r="FA41" s="35">
        <v>5045089.1522000004</v>
      </c>
      <c r="FB41" s="35">
        <v>3042764.8835999998</v>
      </c>
      <c r="FC41" s="35">
        <v>1255304.2934000001</v>
      </c>
      <c r="FD41" s="34">
        <v>301435.40934999997</v>
      </c>
      <c r="FE41" s="37">
        <v>1054512.7016</v>
      </c>
      <c r="FF41" s="37">
        <v>1822151.5785000001</v>
      </c>
      <c r="FG41" s="35">
        <v>5243767.2037000004</v>
      </c>
      <c r="FH41" s="35">
        <v>5025107.7149999999</v>
      </c>
      <c r="FI41" s="35">
        <v>6737519.608</v>
      </c>
      <c r="FJ41" s="35">
        <v>5222771.4433000004</v>
      </c>
      <c r="FK41" s="35">
        <v>6499755.8803000003</v>
      </c>
      <c r="FL41" s="35">
        <v>6725111.2675000001</v>
      </c>
      <c r="FM41" s="35">
        <v>5811083.8402000004</v>
      </c>
      <c r="FN41" s="37">
        <v>5585751.915</v>
      </c>
      <c r="FO41" s="35">
        <v>5947081.1341000004</v>
      </c>
      <c r="FP41" s="35">
        <v>4933365.2766000004</v>
      </c>
      <c r="FQ41" s="35">
        <v>2728091.8761999998</v>
      </c>
      <c r="FR41" s="37">
        <v>3443421.0175000001</v>
      </c>
      <c r="FS41" s="37">
        <v>4692849.3874000004</v>
      </c>
      <c r="FT41" s="37">
        <v>11850372.950999999</v>
      </c>
      <c r="FU41" s="35">
        <v>9676788.4780000001</v>
      </c>
      <c r="FV41" s="35">
        <v>13789580.799000001</v>
      </c>
      <c r="FW41" s="39">
        <v>56.726202338</v>
      </c>
      <c r="FX41" s="39">
        <v>57.951639153999999</v>
      </c>
      <c r="FY41" s="33">
        <v>1994</v>
      </c>
      <c r="FZ41" s="39">
        <v>93.047833116000007</v>
      </c>
      <c r="GA41" s="39">
        <v>95.820739363000001</v>
      </c>
      <c r="GB41" s="33">
        <v>3297</v>
      </c>
      <c r="GC41" s="47">
        <f t="shared" si="3"/>
        <v>0</v>
      </c>
      <c r="GD41" s="49">
        <f t="shared" si="4"/>
        <v>0</v>
      </c>
      <c r="GE41" s="31">
        <f t="shared" si="5"/>
        <v>1</v>
      </c>
    </row>
    <row r="42" spans="1:187" hidden="1" x14ac:dyDescent="0.25">
      <c r="A42" s="32" t="s">
        <v>1064</v>
      </c>
      <c r="B42" s="32" t="s">
        <v>1064</v>
      </c>
      <c r="C42" s="32" t="s">
        <v>1065</v>
      </c>
      <c r="D42" s="45" t="s">
        <v>1611</v>
      </c>
      <c r="E42" s="45">
        <f t="shared" si="2"/>
        <v>44</v>
      </c>
      <c r="F42" s="33">
        <v>1720</v>
      </c>
      <c r="G42" s="33">
        <v>1940</v>
      </c>
      <c r="H42" s="33">
        <v>1871</v>
      </c>
      <c r="I42" s="33">
        <v>1413</v>
      </c>
      <c r="J42" s="33">
        <v>1649</v>
      </c>
      <c r="K42" s="33">
        <v>1536</v>
      </c>
      <c r="L42" s="33">
        <v>1141</v>
      </c>
      <c r="M42" s="33">
        <v>665</v>
      </c>
      <c r="N42" s="33">
        <v>1151</v>
      </c>
      <c r="O42" s="33">
        <v>1601</v>
      </c>
      <c r="P42" s="33">
        <v>2236</v>
      </c>
      <c r="Q42" s="33">
        <v>3904</v>
      </c>
      <c r="R42" s="33">
        <v>3043</v>
      </c>
      <c r="S42" s="33">
        <v>17930</v>
      </c>
      <c r="T42" s="33">
        <v>13802</v>
      </c>
      <c r="U42" s="33">
        <v>7720</v>
      </c>
      <c r="V42" s="33">
        <v>3699</v>
      </c>
      <c r="W42" s="33">
        <v>15375</v>
      </c>
      <c r="X42" s="33">
        <v>11372</v>
      </c>
      <c r="Y42" s="33">
        <v>6033</v>
      </c>
      <c r="Z42" s="33">
        <v>2187</v>
      </c>
      <c r="AA42" s="33">
        <v>5989</v>
      </c>
      <c r="AB42" s="33">
        <v>9312</v>
      </c>
      <c r="AC42" s="33">
        <v>13806</v>
      </c>
      <c r="AD42" s="33">
        <v>28122</v>
      </c>
      <c r="AE42" s="33">
        <v>20889</v>
      </c>
      <c r="AF42" s="33">
        <v>2971</v>
      </c>
      <c r="AG42" s="33">
        <v>2882</v>
      </c>
      <c r="AH42" s="33">
        <v>2363</v>
      </c>
      <c r="AI42" s="33">
        <v>1620</v>
      </c>
      <c r="AJ42" s="33">
        <v>3343</v>
      </c>
      <c r="AK42" s="33">
        <v>2551</v>
      </c>
      <c r="AL42" s="33">
        <v>1654</v>
      </c>
      <c r="AM42" s="33">
        <v>838</v>
      </c>
      <c r="AN42" s="33">
        <v>1536</v>
      </c>
      <c r="AO42" s="33">
        <v>2366</v>
      </c>
      <c r="AP42" s="33">
        <v>3488</v>
      </c>
      <c r="AQ42" s="33">
        <v>6182</v>
      </c>
      <c r="AR42" s="33">
        <v>4650</v>
      </c>
      <c r="AS42" s="33">
        <v>1347</v>
      </c>
      <c r="AT42" s="33">
        <v>1718</v>
      </c>
      <c r="AU42" s="33">
        <v>1777</v>
      </c>
      <c r="AV42" s="33">
        <v>1442</v>
      </c>
      <c r="AW42" s="33">
        <v>1466</v>
      </c>
      <c r="AX42" s="33">
        <v>1415</v>
      </c>
      <c r="AY42" s="33">
        <v>1128</v>
      </c>
      <c r="AZ42" s="33">
        <v>695</v>
      </c>
      <c r="BA42" s="33">
        <v>973</v>
      </c>
      <c r="BB42" s="33">
        <v>1492</v>
      </c>
      <c r="BC42" s="33">
        <v>2209</v>
      </c>
      <c r="BD42" s="33">
        <v>3572</v>
      </c>
      <c r="BE42" s="33">
        <v>2742</v>
      </c>
      <c r="BF42" s="33">
        <v>1624</v>
      </c>
      <c r="BG42" s="33">
        <v>1164</v>
      </c>
      <c r="BH42" s="33">
        <v>586</v>
      </c>
      <c r="BI42" s="33">
        <v>178</v>
      </c>
      <c r="BJ42" s="33">
        <v>1877</v>
      </c>
      <c r="BK42" s="33">
        <v>1136</v>
      </c>
      <c r="BL42" s="33">
        <v>526</v>
      </c>
      <c r="BM42" s="33">
        <v>143</v>
      </c>
      <c r="BN42" s="33">
        <v>563</v>
      </c>
      <c r="BO42" s="33">
        <v>874</v>
      </c>
      <c r="BP42" s="33">
        <v>1279</v>
      </c>
      <c r="BQ42" s="33">
        <v>2610</v>
      </c>
      <c r="BR42" s="33">
        <v>1908</v>
      </c>
      <c r="BS42" s="33">
        <v>1549</v>
      </c>
      <c r="BT42" s="33">
        <v>1509</v>
      </c>
      <c r="BU42" s="33">
        <v>1264</v>
      </c>
      <c r="BV42" s="33">
        <v>868</v>
      </c>
      <c r="BW42" s="33">
        <v>1539</v>
      </c>
      <c r="BX42" s="33">
        <v>1258</v>
      </c>
      <c r="BY42" s="33">
        <v>796</v>
      </c>
      <c r="BZ42" s="33">
        <v>432</v>
      </c>
      <c r="CA42" s="33">
        <v>802</v>
      </c>
      <c r="CB42" s="33">
        <v>1191</v>
      </c>
      <c r="CC42" s="33">
        <v>1728</v>
      </c>
      <c r="CD42" s="33">
        <v>3119</v>
      </c>
      <c r="CE42" s="33">
        <v>2375</v>
      </c>
      <c r="CF42" s="33">
        <v>11905</v>
      </c>
      <c r="CG42" s="33">
        <v>17474</v>
      </c>
      <c r="CH42" s="33">
        <v>19568</v>
      </c>
      <c r="CI42" s="33">
        <v>17184</v>
      </c>
      <c r="CJ42" s="33">
        <v>11519</v>
      </c>
      <c r="CK42" s="33">
        <v>13350</v>
      </c>
      <c r="CL42" s="33">
        <v>12342</v>
      </c>
      <c r="CM42" s="33">
        <v>7926</v>
      </c>
      <c r="CN42" s="33">
        <v>9535</v>
      </c>
      <c r="CO42" s="33">
        <v>16478</v>
      </c>
      <c r="CP42" s="33">
        <v>23658</v>
      </c>
      <c r="CQ42" s="33">
        <v>33992</v>
      </c>
      <c r="CR42" s="33">
        <v>27605</v>
      </c>
      <c r="CS42" s="33">
        <v>0</v>
      </c>
      <c r="CT42" s="33">
        <v>46</v>
      </c>
      <c r="CU42" s="33">
        <v>0</v>
      </c>
      <c r="CV42" s="33">
        <v>0</v>
      </c>
      <c r="CW42" s="33" t="s">
        <v>856</v>
      </c>
      <c r="CX42" s="33">
        <v>151</v>
      </c>
      <c r="CY42" s="33">
        <v>124</v>
      </c>
      <c r="CZ42" s="33">
        <v>0</v>
      </c>
      <c r="DA42" s="33">
        <v>0</v>
      </c>
      <c r="DB42" s="33">
        <v>108</v>
      </c>
      <c r="DC42" s="33">
        <v>0</v>
      </c>
      <c r="DD42" s="33">
        <v>231</v>
      </c>
      <c r="DE42" s="33">
        <v>62</v>
      </c>
      <c r="DF42" s="33" t="s">
        <v>856</v>
      </c>
      <c r="DG42" s="33">
        <v>0</v>
      </c>
      <c r="DH42" s="33">
        <v>0</v>
      </c>
      <c r="DI42" s="33" t="s">
        <v>856</v>
      </c>
      <c r="DJ42" s="33">
        <v>181</v>
      </c>
      <c r="DK42" s="33">
        <v>464</v>
      </c>
      <c r="DL42" s="33">
        <v>665</v>
      </c>
      <c r="DM42" s="33">
        <v>649</v>
      </c>
      <c r="DN42" s="33">
        <v>932</v>
      </c>
      <c r="DO42" s="33">
        <v>971</v>
      </c>
      <c r="DP42" s="33">
        <v>1170</v>
      </c>
      <c r="DQ42" s="33">
        <v>1075</v>
      </c>
      <c r="DR42" s="33">
        <v>1568</v>
      </c>
      <c r="DS42" s="33">
        <v>2006</v>
      </c>
      <c r="DT42" s="33">
        <v>1000</v>
      </c>
      <c r="DU42" s="33">
        <v>2680</v>
      </c>
      <c r="DV42" s="33">
        <v>4078</v>
      </c>
      <c r="DW42" s="33">
        <v>198166</v>
      </c>
      <c r="DX42" s="33">
        <v>231386</v>
      </c>
      <c r="DY42" s="33">
        <v>229271</v>
      </c>
      <c r="DZ42" s="33">
        <v>176992</v>
      </c>
      <c r="EA42" s="33">
        <v>192453</v>
      </c>
      <c r="EB42" s="33">
        <v>182090</v>
      </c>
      <c r="EC42" s="33">
        <v>138220</v>
      </c>
      <c r="ED42" s="33">
        <v>82358</v>
      </c>
      <c r="EE42" s="33">
        <v>135202</v>
      </c>
      <c r="EF42" s="33">
        <v>192361</v>
      </c>
      <c r="EG42" s="33">
        <v>269912</v>
      </c>
      <c r="EH42" s="33">
        <v>468518</v>
      </c>
      <c r="EI42" s="33">
        <v>364943</v>
      </c>
      <c r="EJ42" s="35">
        <v>1835345.4073000001</v>
      </c>
      <c r="EK42" s="35">
        <v>1585824.0042000001</v>
      </c>
      <c r="EL42" s="34">
        <v>905530.46987999999</v>
      </c>
      <c r="EM42" s="34">
        <v>438250.23288000003</v>
      </c>
      <c r="EN42" s="35">
        <v>1628709.0181</v>
      </c>
      <c r="EO42" s="35">
        <v>1292266.8367999999</v>
      </c>
      <c r="EP42" s="34">
        <v>719738.38937999995</v>
      </c>
      <c r="EQ42" s="34">
        <v>261680.19605999999</v>
      </c>
      <c r="ER42" s="35">
        <v>694327.70750000002</v>
      </c>
      <c r="ES42" s="35">
        <v>1040322.2266000001</v>
      </c>
      <c r="ET42" s="35">
        <v>1508802.1274999999</v>
      </c>
      <c r="EU42" s="35">
        <v>3125617.3684</v>
      </c>
      <c r="EV42" s="35">
        <v>2298275.1246000002</v>
      </c>
      <c r="EW42" s="35">
        <v>1898344.6608</v>
      </c>
      <c r="EX42" s="35">
        <v>1355195.9243000001</v>
      </c>
      <c r="EY42" s="35">
        <v>573949.66839999997</v>
      </c>
      <c r="EZ42" s="34">
        <v>167531.15979000001</v>
      </c>
      <c r="FA42" s="35">
        <v>1909765.3254</v>
      </c>
      <c r="FB42" s="37">
        <v>1039371.652</v>
      </c>
      <c r="FC42" s="34">
        <v>480266.51474999997</v>
      </c>
      <c r="FD42" s="36">
        <v>90552.202422000002</v>
      </c>
      <c r="FE42" s="35">
        <v>582052.66538000002</v>
      </c>
      <c r="FF42" s="35">
        <v>928682.58227000001</v>
      </c>
      <c r="FG42" s="35">
        <v>1292124.5778000001</v>
      </c>
      <c r="FH42" s="34">
        <v>2743628.0887000002</v>
      </c>
      <c r="FI42" s="34">
        <v>1968489.1936999999</v>
      </c>
      <c r="FJ42" s="35">
        <v>3332912.0639</v>
      </c>
      <c r="FK42" s="37">
        <v>4599501.5779999997</v>
      </c>
      <c r="FL42" s="37">
        <v>5065933.6090000002</v>
      </c>
      <c r="FM42" s="35">
        <v>4120654.4120999998</v>
      </c>
      <c r="FN42" s="35">
        <v>3438333.4367</v>
      </c>
      <c r="FO42" s="35">
        <v>3764298.3245000001</v>
      </c>
      <c r="FP42" s="35">
        <v>3217432.6244000001</v>
      </c>
      <c r="FQ42" s="35">
        <v>2043628.3766000001</v>
      </c>
      <c r="FR42" s="35">
        <v>2500267.2847000002</v>
      </c>
      <c r="FS42" s="35">
        <v>4148941.4813000001</v>
      </c>
      <c r="FT42" s="35">
        <v>6192836.3267999999</v>
      </c>
      <c r="FU42" s="35">
        <v>9379630.0440999996</v>
      </c>
      <c r="FV42" s="35">
        <v>7361019.2882000003</v>
      </c>
      <c r="FW42" s="39">
        <v>57.885064114000002</v>
      </c>
      <c r="FX42" s="39">
        <v>61.354406761</v>
      </c>
      <c r="FY42" s="33">
        <v>1118</v>
      </c>
      <c r="FZ42" s="38">
        <v>129.98844948000001</v>
      </c>
      <c r="GA42" s="38">
        <v>135.38579738999999</v>
      </c>
      <c r="GB42" s="33">
        <v>2467</v>
      </c>
      <c r="GC42" s="47">
        <f t="shared" si="3"/>
        <v>0</v>
      </c>
      <c r="GD42" s="49">
        <f t="shared" si="4"/>
        <v>0</v>
      </c>
      <c r="GE42" s="31">
        <f t="shared" si="5"/>
        <v>3</v>
      </c>
    </row>
    <row r="43" spans="1:187" hidden="1" x14ac:dyDescent="0.25">
      <c r="A43" s="32" t="s">
        <v>1014</v>
      </c>
      <c r="B43" s="32" t="s">
        <v>1014</v>
      </c>
      <c r="C43" s="32" t="s">
        <v>1015</v>
      </c>
      <c r="D43" s="45" t="s">
        <v>1579</v>
      </c>
      <c r="E43" s="45">
        <f t="shared" si="2"/>
        <v>41</v>
      </c>
      <c r="F43" s="33">
        <v>1665</v>
      </c>
      <c r="G43" s="33">
        <v>1527</v>
      </c>
      <c r="H43" s="33">
        <v>1358</v>
      </c>
      <c r="I43" s="33">
        <v>833</v>
      </c>
      <c r="J43" s="33">
        <v>1722</v>
      </c>
      <c r="K43" s="33">
        <v>1449</v>
      </c>
      <c r="L43" s="33">
        <v>808</v>
      </c>
      <c r="M43" s="33">
        <v>438</v>
      </c>
      <c r="N43" s="33">
        <v>3815</v>
      </c>
      <c r="O43" s="33">
        <v>3717</v>
      </c>
      <c r="P43" s="33">
        <v>1304</v>
      </c>
      <c r="Q43" s="33">
        <v>565</v>
      </c>
      <c r="R43" s="33">
        <v>399</v>
      </c>
      <c r="S43" s="33">
        <v>29372</v>
      </c>
      <c r="T43" s="33">
        <v>19360</v>
      </c>
      <c r="U43" s="33">
        <v>10321</v>
      </c>
      <c r="V43" s="33">
        <v>3485</v>
      </c>
      <c r="W43" s="33">
        <v>31051</v>
      </c>
      <c r="X43" s="33">
        <v>21028</v>
      </c>
      <c r="Y43" s="33">
        <v>8674</v>
      </c>
      <c r="Z43" s="33">
        <v>2541</v>
      </c>
      <c r="AA43" s="33">
        <v>32919</v>
      </c>
      <c r="AB43" s="33">
        <v>39370</v>
      </c>
      <c r="AC43" s="33">
        <v>22470</v>
      </c>
      <c r="AD43" s="33">
        <v>15716</v>
      </c>
      <c r="AE43" s="33">
        <v>15357</v>
      </c>
      <c r="AF43" s="33">
        <v>2883</v>
      </c>
      <c r="AG43" s="33">
        <v>2274</v>
      </c>
      <c r="AH43" s="33">
        <v>1582</v>
      </c>
      <c r="AI43" s="33">
        <v>830</v>
      </c>
      <c r="AJ43" s="33">
        <v>3389</v>
      </c>
      <c r="AK43" s="33">
        <v>2257</v>
      </c>
      <c r="AL43" s="33">
        <v>1216</v>
      </c>
      <c r="AM43" s="33">
        <v>466</v>
      </c>
      <c r="AN43" s="33">
        <v>4378</v>
      </c>
      <c r="AO43" s="33">
        <v>4683</v>
      </c>
      <c r="AP43" s="33">
        <v>2527</v>
      </c>
      <c r="AQ43" s="33">
        <v>1662</v>
      </c>
      <c r="AR43" s="33">
        <v>1647</v>
      </c>
      <c r="AS43" s="33">
        <v>1081</v>
      </c>
      <c r="AT43" s="33">
        <v>1065</v>
      </c>
      <c r="AU43" s="33">
        <v>1045</v>
      </c>
      <c r="AV43" s="33">
        <v>655</v>
      </c>
      <c r="AW43" s="33">
        <v>1312</v>
      </c>
      <c r="AX43" s="33">
        <v>1115</v>
      </c>
      <c r="AY43" s="33">
        <v>676</v>
      </c>
      <c r="AZ43" s="33">
        <v>341</v>
      </c>
      <c r="BA43" s="33">
        <v>2689</v>
      </c>
      <c r="BB43" s="33">
        <v>2601</v>
      </c>
      <c r="BC43" s="33">
        <v>1037</v>
      </c>
      <c r="BD43" s="33">
        <v>541</v>
      </c>
      <c r="BE43" s="33">
        <v>422</v>
      </c>
      <c r="BF43" s="33">
        <v>1802</v>
      </c>
      <c r="BG43" s="33">
        <v>1209</v>
      </c>
      <c r="BH43" s="33">
        <v>537</v>
      </c>
      <c r="BI43" s="33">
        <v>175</v>
      </c>
      <c r="BJ43" s="33">
        <v>2077</v>
      </c>
      <c r="BK43" s="33">
        <v>1142</v>
      </c>
      <c r="BL43" s="33">
        <v>540</v>
      </c>
      <c r="BM43" s="33">
        <v>125</v>
      </c>
      <c r="BN43" s="33">
        <v>1689</v>
      </c>
      <c r="BO43" s="33">
        <v>2082</v>
      </c>
      <c r="BP43" s="33">
        <v>1490</v>
      </c>
      <c r="BQ43" s="33">
        <v>1121</v>
      </c>
      <c r="BR43" s="33">
        <v>1225</v>
      </c>
      <c r="BS43" s="33">
        <v>1458</v>
      </c>
      <c r="BT43" s="33">
        <v>1103</v>
      </c>
      <c r="BU43" s="33">
        <v>698</v>
      </c>
      <c r="BV43" s="33">
        <v>380</v>
      </c>
      <c r="BW43" s="33">
        <v>1504</v>
      </c>
      <c r="BX43" s="33">
        <v>1005</v>
      </c>
      <c r="BY43" s="33">
        <v>518</v>
      </c>
      <c r="BZ43" s="33">
        <v>196</v>
      </c>
      <c r="CA43" s="33">
        <v>1984</v>
      </c>
      <c r="CB43" s="33">
        <v>2235</v>
      </c>
      <c r="CC43" s="33">
        <v>1121</v>
      </c>
      <c r="CD43" s="33">
        <v>767</v>
      </c>
      <c r="CE43" s="33">
        <v>755</v>
      </c>
      <c r="CF43" s="33">
        <v>13106</v>
      </c>
      <c r="CG43" s="33">
        <v>12760</v>
      </c>
      <c r="CH43" s="33">
        <v>11264</v>
      </c>
      <c r="CI43" s="33">
        <v>7076</v>
      </c>
      <c r="CJ43" s="33">
        <v>17356</v>
      </c>
      <c r="CK43" s="33">
        <v>13208</v>
      </c>
      <c r="CL43" s="33">
        <v>8032</v>
      </c>
      <c r="CM43" s="33">
        <v>3889</v>
      </c>
      <c r="CN43" s="33">
        <v>28076</v>
      </c>
      <c r="CO43" s="33">
        <v>28057</v>
      </c>
      <c r="CP43" s="33">
        <v>14199</v>
      </c>
      <c r="CQ43" s="33">
        <v>8789</v>
      </c>
      <c r="CR43" s="33">
        <v>7570</v>
      </c>
      <c r="CS43" s="33">
        <v>0</v>
      </c>
      <c r="CT43" s="33">
        <v>12</v>
      </c>
      <c r="CU43" s="33">
        <v>23</v>
      </c>
      <c r="CV43" s="33">
        <v>335</v>
      </c>
      <c r="CW43" s="33">
        <v>40</v>
      </c>
      <c r="CX43" s="33">
        <v>17</v>
      </c>
      <c r="CY43" s="33">
        <v>41</v>
      </c>
      <c r="CZ43" s="33">
        <v>106</v>
      </c>
      <c r="DA43" s="33">
        <v>28</v>
      </c>
      <c r="DB43" s="33">
        <v>350</v>
      </c>
      <c r="DC43" s="33">
        <v>678</v>
      </c>
      <c r="DD43" s="33">
        <v>249</v>
      </c>
      <c r="DE43" s="33">
        <v>303</v>
      </c>
      <c r="DF43" s="33">
        <v>612</v>
      </c>
      <c r="DG43" s="33">
        <v>655</v>
      </c>
      <c r="DH43" s="33">
        <v>12</v>
      </c>
      <c r="DI43" s="33">
        <v>413</v>
      </c>
      <c r="DJ43" s="33">
        <v>80</v>
      </c>
      <c r="DK43" s="33">
        <v>191</v>
      </c>
      <c r="DL43" s="33">
        <v>425</v>
      </c>
      <c r="DM43" s="33">
        <v>1242</v>
      </c>
      <c r="DN43" s="33">
        <v>97</v>
      </c>
      <c r="DO43" s="33">
        <v>1260</v>
      </c>
      <c r="DP43" s="33">
        <v>870</v>
      </c>
      <c r="DQ43" s="33">
        <v>587</v>
      </c>
      <c r="DR43" s="33">
        <v>746</v>
      </c>
      <c r="DS43" s="33">
        <v>46</v>
      </c>
      <c r="DT43" s="33">
        <v>1062</v>
      </c>
      <c r="DU43" s="33">
        <v>1788</v>
      </c>
      <c r="DV43" s="33">
        <v>1611</v>
      </c>
      <c r="DW43" s="33">
        <v>197790</v>
      </c>
      <c r="DX43" s="33">
        <v>185429</v>
      </c>
      <c r="DY43" s="33">
        <v>167575</v>
      </c>
      <c r="DZ43" s="33">
        <v>104312</v>
      </c>
      <c r="EA43" s="33">
        <v>203447</v>
      </c>
      <c r="EB43" s="33">
        <v>175171</v>
      </c>
      <c r="EC43" s="33">
        <v>100129</v>
      </c>
      <c r="ED43" s="33">
        <v>54805</v>
      </c>
      <c r="EE43" s="33">
        <v>458389</v>
      </c>
      <c r="EF43" s="33">
        <v>452724</v>
      </c>
      <c r="EG43" s="33">
        <v>158685</v>
      </c>
      <c r="EH43" s="33">
        <v>68918</v>
      </c>
      <c r="EI43" s="33">
        <v>49942</v>
      </c>
      <c r="EJ43" s="37">
        <v>3131415.341</v>
      </c>
      <c r="EK43" s="35">
        <v>2115357.3095999998</v>
      </c>
      <c r="EL43" s="35">
        <v>1128234.3208999999</v>
      </c>
      <c r="EM43" s="34">
        <v>372865.81631000002</v>
      </c>
      <c r="EN43" s="35">
        <v>3387915.6853</v>
      </c>
      <c r="EO43" s="35">
        <v>2398609.3892999999</v>
      </c>
      <c r="EP43" s="34">
        <v>966277.84505999996</v>
      </c>
      <c r="EQ43" s="34">
        <v>278269.18098</v>
      </c>
      <c r="ER43" s="37">
        <v>3446839.5225999998</v>
      </c>
      <c r="ES43" s="35">
        <v>4220635.8097000001</v>
      </c>
      <c r="ET43" s="37">
        <v>2470057.5520000001</v>
      </c>
      <c r="EU43" s="35">
        <v>1828590.5551</v>
      </c>
      <c r="EV43" s="35">
        <v>1812821.449</v>
      </c>
      <c r="EW43" s="35">
        <v>2953954.2267</v>
      </c>
      <c r="EX43" s="35">
        <v>1762077.6643000001</v>
      </c>
      <c r="EY43" s="34">
        <v>689975.67235999997</v>
      </c>
      <c r="EZ43" s="34">
        <v>203443.02525999999</v>
      </c>
      <c r="FA43" s="35">
        <v>3979627.2828000002</v>
      </c>
      <c r="FB43" s="35">
        <v>2215817.2182</v>
      </c>
      <c r="FC43" s="35">
        <v>810177.58050000004</v>
      </c>
      <c r="FD43" s="34">
        <v>187163.41454999999</v>
      </c>
      <c r="FE43" s="35">
        <v>2354146.1294999998</v>
      </c>
      <c r="FF43" s="35">
        <v>2960189.4400999998</v>
      </c>
      <c r="FG43" s="35">
        <v>2751865.8698999998</v>
      </c>
      <c r="FH43" s="35">
        <v>2307832.5123999999</v>
      </c>
      <c r="FI43" s="35">
        <v>2428202.1327</v>
      </c>
      <c r="FJ43" s="35">
        <v>3073776.9855</v>
      </c>
      <c r="FK43" s="35">
        <v>3165877.4742999999</v>
      </c>
      <c r="FL43" s="35">
        <v>2958782.7664999999</v>
      </c>
      <c r="FM43" s="35">
        <v>1881951.8032</v>
      </c>
      <c r="FN43" s="35">
        <v>3971211.4918999998</v>
      </c>
      <c r="FO43" s="35">
        <v>3344185.7447000002</v>
      </c>
      <c r="FP43" s="35">
        <v>2079069.4597</v>
      </c>
      <c r="FQ43" s="37">
        <v>1008874.753</v>
      </c>
      <c r="FR43" s="35">
        <v>7519713.2912999997</v>
      </c>
      <c r="FS43" s="35">
        <v>7244477.1683999998</v>
      </c>
      <c r="FT43" s="35">
        <v>3252281.7072000001</v>
      </c>
      <c r="FU43" s="35">
        <v>2026810.6976000001</v>
      </c>
      <c r="FV43" s="35">
        <v>1440447.6144000001</v>
      </c>
      <c r="FW43" s="39">
        <v>40.748930092999998</v>
      </c>
      <c r="FX43" s="39">
        <v>36.785930053000001</v>
      </c>
      <c r="FY43" s="33">
        <v>548</v>
      </c>
      <c r="FZ43" s="38">
        <v>162.83303136000001</v>
      </c>
      <c r="GA43" s="41">
        <v>156.20594750999999</v>
      </c>
      <c r="GB43" s="33">
        <v>2327</v>
      </c>
      <c r="GC43" s="47">
        <f t="shared" si="3"/>
        <v>0</v>
      </c>
      <c r="GD43" s="49">
        <f t="shared" si="4"/>
        <v>0</v>
      </c>
      <c r="GE43" s="31">
        <f t="shared" si="5"/>
        <v>0</v>
      </c>
    </row>
    <row r="44" spans="1:187" hidden="1" x14ac:dyDescent="0.25">
      <c r="A44" s="32" t="s">
        <v>1066</v>
      </c>
      <c r="B44" s="32" t="s">
        <v>1066</v>
      </c>
      <c r="C44" s="32" t="s">
        <v>1067</v>
      </c>
      <c r="D44" s="45" t="s">
        <v>1612</v>
      </c>
      <c r="E44" s="45">
        <f t="shared" si="2"/>
        <v>40</v>
      </c>
      <c r="F44" s="33">
        <v>2216</v>
      </c>
      <c r="G44" s="33">
        <v>2261</v>
      </c>
      <c r="H44" s="33">
        <v>2137</v>
      </c>
      <c r="I44" s="33">
        <v>1752</v>
      </c>
      <c r="J44" s="33">
        <v>2019</v>
      </c>
      <c r="K44" s="33">
        <v>1935</v>
      </c>
      <c r="L44" s="33">
        <v>1603</v>
      </c>
      <c r="M44" s="33">
        <v>878</v>
      </c>
      <c r="N44" s="33">
        <v>34</v>
      </c>
      <c r="O44" s="33">
        <v>1857</v>
      </c>
      <c r="P44" s="33">
        <v>2258</v>
      </c>
      <c r="Q44" s="33">
        <v>3322</v>
      </c>
      <c r="R44" s="33">
        <v>7330</v>
      </c>
      <c r="S44" s="33">
        <v>22760</v>
      </c>
      <c r="T44" s="33">
        <v>18638</v>
      </c>
      <c r="U44" s="33">
        <v>11854</v>
      </c>
      <c r="V44" s="33">
        <v>5926</v>
      </c>
      <c r="W44" s="33">
        <v>23373</v>
      </c>
      <c r="X44" s="33">
        <v>17731</v>
      </c>
      <c r="Y44" s="33">
        <v>9922</v>
      </c>
      <c r="Z44" s="33">
        <v>3649</v>
      </c>
      <c r="AA44" s="33">
        <v>97</v>
      </c>
      <c r="AB44" s="33">
        <v>10655</v>
      </c>
      <c r="AC44" s="33">
        <v>14239</v>
      </c>
      <c r="AD44" s="33">
        <v>26714</v>
      </c>
      <c r="AE44" s="33">
        <v>62148</v>
      </c>
      <c r="AF44" s="33">
        <v>3876</v>
      </c>
      <c r="AG44" s="33">
        <v>3512</v>
      </c>
      <c r="AH44" s="33">
        <v>2794</v>
      </c>
      <c r="AI44" s="33">
        <v>1760</v>
      </c>
      <c r="AJ44" s="33">
        <v>4226</v>
      </c>
      <c r="AK44" s="33">
        <v>3605</v>
      </c>
      <c r="AL44" s="33">
        <v>2297</v>
      </c>
      <c r="AM44" s="33">
        <v>1122</v>
      </c>
      <c r="AN44" s="33">
        <v>32</v>
      </c>
      <c r="AO44" s="33">
        <v>2482</v>
      </c>
      <c r="AP44" s="33">
        <v>3324</v>
      </c>
      <c r="AQ44" s="33">
        <v>5232</v>
      </c>
      <c r="AR44" s="33">
        <v>12122</v>
      </c>
      <c r="AS44" s="33">
        <v>1384</v>
      </c>
      <c r="AT44" s="33">
        <v>1644</v>
      </c>
      <c r="AU44" s="33">
        <v>1730</v>
      </c>
      <c r="AV44" s="33">
        <v>1448</v>
      </c>
      <c r="AW44" s="33">
        <v>1409</v>
      </c>
      <c r="AX44" s="33">
        <v>1505</v>
      </c>
      <c r="AY44" s="33">
        <v>1262</v>
      </c>
      <c r="AZ44" s="33">
        <v>766</v>
      </c>
      <c r="BA44" s="33">
        <v>22</v>
      </c>
      <c r="BB44" s="33">
        <v>1344</v>
      </c>
      <c r="BC44" s="33">
        <v>1709</v>
      </c>
      <c r="BD44" s="33">
        <v>2532</v>
      </c>
      <c r="BE44" s="33">
        <v>5541</v>
      </c>
      <c r="BF44" s="33">
        <v>2492</v>
      </c>
      <c r="BG44" s="33">
        <v>1868</v>
      </c>
      <c r="BH44" s="33">
        <v>1064</v>
      </c>
      <c r="BI44" s="33">
        <v>312</v>
      </c>
      <c r="BJ44" s="33">
        <v>2817</v>
      </c>
      <c r="BK44" s="33">
        <v>2100</v>
      </c>
      <c r="BL44" s="33">
        <v>1035</v>
      </c>
      <c r="BM44" s="33">
        <v>356</v>
      </c>
      <c r="BN44" s="33">
        <v>10</v>
      </c>
      <c r="BO44" s="33">
        <v>1138</v>
      </c>
      <c r="BP44" s="33">
        <v>1615</v>
      </c>
      <c r="BQ44" s="33">
        <v>2700</v>
      </c>
      <c r="BR44" s="33">
        <v>6581</v>
      </c>
      <c r="BS44" s="33">
        <v>2219</v>
      </c>
      <c r="BT44" s="33">
        <v>2052</v>
      </c>
      <c r="BU44" s="33">
        <v>1613</v>
      </c>
      <c r="BV44" s="33">
        <v>1135</v>
      </c>
      <c r="BW44" s="33">
        <v>2238</v>
      </c>
      <c r="BX44" s="33">
        <v>1775</v>
      </c>
      <c r="BY44" s="33">
        <v>1211</v>
      </c>
      <c r="BZ44" s="33">
        <v>614</v>
      </c>
      <c r="CA44" s="33">
        <v>22</v>
      </c>
      <c r="CB44" s="33">
        <v>1338</v>
      </c>
      <c r="CC44" s="33">
        <v>1793</v>
      </c>
      <c r="CD44" s="33">
        <v>2979</v>
      </c>
      <c r="CE44" s="33">
        <v>6725</v>
      </c>
      <c r="CF44" s="33">
        <v>15936</v>
      </c>
      <c r="CG44" s="33">
        <v>22202</v>
      </c>
      <c r="CH44" s="33">
        <v>26464</v>
      </c>
      <c r="CI44" s="33">
        <v>24973</v>
      </c>
      <c r="CJ44" s="33">
        <v>14197</v>
      </c>
      <c r="CK44" s="33">
        <v>18690</v>
      </c>
      <c r="CL44" s="33">
        <v>17849</v>
      </c>
      <c r="CM44" s="33">
        <v>11069</v>
      </c>
      <c r="CN44" s="33">
        <v>374</v>
      </c>
      <c r="CO44" s="33">
        <v>19398</v>
      </c>
      <c r="CP44" s="33">
        <v>23998</v>
      </c>
      <c r="CQ44" s="33">
        <v>34547</v>
      </c>
      <c r="CR44" s="33">
        <v>73063</v>
      </c>
      <c r="CS44" s="33">
        <v>15</v>
      </c>
      <c r="CT44" s="33">
        <v>0</v>
      </c>
      <c r="CU44" s="33">
        <v>28</v>
      </c>
      <c r="CV44" s="33">
        <v>10</v>
      </c>
      <c r="CW44" s="33">
        <v>0</v>
      </c>
      <c r="CX44" s="33">
        <v>308</v>
      </c>
      <c r="CY44" s="33">
        <v>230</v>
      </c>
      <c r="CZ44" s="33">
        <v>373</v>
      </c>
      <c r="DA44" s="33">
        <v>487</v>
      </c>
      <c r="DB44" s="33">
        <v>199</v>
      </c>
      <c r="DC44" s="33">
        <v>118</v>
      </c>
      <c r="DD44" s="33">
        <v>307</v>
      </c>
      <c r="DE44" s="33">
        <v>150</v>
      </c>
      <c r="DF44" s="33">
        <v>0</v>
      </c>
      <c r="DG44" s="33">
        <v>415</v>
      </c>
      <c r="DH44" s="33">
        <v>182</v>
      </c>
      <c r="DI44" s="33">
        <v>0</v>
      </c>
      <c r="DJ44" s="33">
        <v>0</v>
      </c>
      <c r="DK44" s="33">
        <v>498</v>
      </c>
      <c r="DL44" s="33">
        <v>571</v>
      </c>
      <c r="DM44" s="33">
        <v>668</v>
      </c>
      <c r="DN44" s="33">
        <v>655</v>
      </c>
      <c r="DO44" s="33">
        <v>1474</v>
      </c>
      <c r="DP44" s="33">
        <v>2393</v>
      </c>
      <c r="DQ44" s="33">
        <v>1968</v>
      </c>
      <c r="DR44" s="33">
        <v>2507</v>
      </c>
      <c r="DS44" s="33">
        <v>1352</v>
      </c>
      <c r="DT44" s="33">
        <v>2200</v>
      </c>
      <c r="DU44" s="33">
        <v>1546</v>
      </c>
      <c r="DV44" s="33">
        <v>3834</v>
      </c>
      <c r="DW44" s="33">
        <v>245391</v>
      </c>
      <c r="DX44" s="33">
        <v>259120</v>
      </c>
      <c r="DY44" s="33">
        <v>252399</v>
      </c>
      <c r="DZ44" s="33">
        <v>208848</v>
      </c>
      <c r="EA44" s="33">
        <v>222459</v>
      </c>
      <c r="EB44" s="33">
        <v>223105</v>
      </c>
      <c r="EC44" s="33">
        <v>181571</v>
      </c>
      <c r="ED44" s="33">
        <v>105638</v>
      </c>
      <c r="EE44" s="33">
        <v>3748</v>
      </c>
      <c r="EF44" s="33">
        <v>212660</v>
      </c>
      <c r="EG44" s="33">
        <v>260719</v>
      </c>
      <c r="EH44" s="33">
        <v>382474</v>
      </c>
      <c r="EI44" s="33">
        <v>838930</v>
      </c>
      <c r="EJ44" s="35">
        <v>2328183.1524</v>
      </c>
      <c r="EK44" s="35">
        <v>1995701.3718999999</v>
      </c>
      <c r="EL44" s="35">
        <v>1275414.5034</v>
      </c>
      <c r="EM44" s="35">
        <v>630063.96250000002</v>
      </c>
      <c r="EN44" s="35">
        <v>2378124.1291</v>
      </c>
      <c r="EO44" s="35">
        <v>1896975.8691</v>
      </c>
      <c r="EP44" s="35">
        <v>1079127.5282000001</v>
      </c>
      <c r="EQ44" s="34">
        <v>387641.87484</v>
      </c>
      <c r="ER44" s="35">
        <v>11460.352725000001</v>
      </c>
      <c r="ES44" s="35">
        <v>1119088.6453</v>
      </c>
      <c r="ET44" s="35">
        <v>1510805.7631000001</v>
      </c>
      <c r="EU44" s="35">
        <v>2808524.7688000002</v>
      </c>
      <c r="EV44" s="36">
        <v>6521352.8618000001</v>
      </c>
      <c r="EW44" s="35">
        <v>2768187.6527</v>
      </c>
      <c r="EX44" s="35">
        <v>1906279.0448</v>
      </c>
      <c r="EY44" s="34">
        <v>982497.14008000004</v>
      </c>
      <c r="EZ44" s="34">
        <v>263508.98424000002</v>
      </c>
      <c r="FA44" s="35">
        <v>2645697.5846000002</v>
      </c>
      <c r="FB44" s="35">
        <v>1917067.0111</v>
      </c>
      <c r="FC44" s="34">
        <v>880724.22294000001</v>
      </c>
      <c r="FD44" s="34">
        <v>255735.74204000001</v>
      </c>
      <c r="FE44" s="35">
        <v>22369.469679000002</v>
      </c>
      <c r="FF44" s="35">
        <v>1052288.4012</v>
      </c>
      <c r="FG44" s="35">
        <v>1623800.3589000001</v>
      </c>
      <c r="FH44" s="35">
        <v>2573015.3083000001</v>
      </c>
      <c r="FI44" s="36">
        <v>6348223.8443</v>
      </c>
      <c r="FJ44" s="35">
        <v>3786907.6362999999</v>
      </c>
      <c r="FK44" s="35">
        <v>5059672.8077999996</v>
      </c>
      <c r="FL44" s="35">
        <v>5650385.5202000001</v>
      </c>
      <c r="FM44" s="35">
        <v>5413007.2950999998</v>
      </c>
      <c r="FN44" s="35">
        <v>3679754.1446000002</v>
      </c>
      <c r="FO44" s="35">
        <v>4562042.6209000004</v>
      </c>
      <c r="FP44" s="35">
        <v>4060825.8273</v>
      </c>
      <c r="FQ44" s="35">
        <v>2522890.8887</v>
      </c>
      <c r="FR44" s="37">
        <v>71358.829104000004</v>
      </c>
      <c r="FS44" s="35">
        <v>4149794.6164000002</v>
      </c>
      <c r="FT44" s="35">
        <v>5479864.5442000004</v>
      </c>
      <c r="FU44" s="35">
        <v>7996657.0552000003</v>
      </c>
      <c r="FV44" s="36">
        <v>17037811.695999999</v>
      </c>
      <c r="FW44" s="39">
        <v>51.069959476000001</v>
      </c>
      <c r="FX44" s="39">
        <v>55.148327008999999</v>
      </c>
      <c r="FY44" s="33">
        <v>1279</v>
      </c>
      <c r="FZ44" s="39">
        <v>92.716844210999994</v>
      </c>
      <c r="GA44" s="38">
        <v>99.172128319999999</v>
      </c>
      <c r="GB44" s="33">
        <v>2300</v>
      </c>
      <c r="GC44" s="47">
        <f t="shared" si="3"/>
        <v>0</v>
      </c>
      <c r="GD44" s="49">
        <f t="shared" si="4"/>
        <v>0</v>
      </c>
      <c r="GE44" s="31">
        <f t="shared" si="5"/>
        <v>0</v>
      </c>
    </row>
    <row r="45" spans="1:187" hidden="1" x14ac:dyDescent="0.25">
      <c r="A45" s="32" t="s">
        <v>960</v>
      </c>
      <c r="B45" s="32" t="s">
        <v>960</v>
      </c>
      <c r="C45" s="32" t="s">
        <v>961</v>
      </c>
      <c r="D45" s="45" t="s">
        <v>1542</v>
      </c>
      <c r="E45" s="45">
        <f t="shared" si="2"/>
        <v>43</v>
      </c>
      <c r="F45" s="33">
        <v>1266</v>
      </c>
      <c r="G45" s="33">
        <v>1413</v>
      </c>
      <c r="H45" s="33">
        <v>1276</v>
      </c>
      <c r="I45" s="33">
        <v>1066</v>
      </c>
      <c r="J45" s="33">
        <v>1123</v>
      </c>
      <c r="K45" s="33">
        <v>1065</v>
      </c>
      <c r="L45" s="33">
        <v>811</v>
      </c>
      <c r="M45" s="33">
        <v>511</v>
      </c>
      <c r="N45" s="33">
        <v>209</v>
      </c>
      <c r="O45" s="33">
        <v>430</v>
      </c>
      <c r="P45" s="33">
        <v>1175</v>
      </c>
      <c r="Q45" s="33">
        <v>2890</v>
      </c>
      <c r="R45" s="33">
        <v>3827</v>
      </c>
      <c r="S45" s="33">
        <v>13154</v>
      </c>
      <c r="T45" s="33">
        <v>10703</v>
      </c>
      <c r="U45" s="33">
        <v>7812</v>
      </c>
      <c r="V45" s="33">
        <v>4415</v>
      </c>
      <c r="W45" s="33">
        <v>12393</v>
      </c>
      <c r="X45" s="33">
        <v>9873</v>
      </c>
      <c r="Y45" s="33">
        <v>5909</v>
      </c>
      <c r="Z45" s="33">
        <v>2413</v>
      </c>
      <c r="AA45" s="33">
        <v>1374</v>
      </c>
      <c r="AB45" s="33">
        <v>2762</v>
      </c>
      <c r="AC45" s="33">
        <v>8815</v>
      </c>
      <c r="AD45" s="33">
        <v>22769</v>
      </c>
      <c r="AE45" s="33">
        <v>30952</v>
      </c>
      <c r="AF45" s="33">
        <v>2578</v>
      </c>
      <c r="AG45" s="33">
        <v>2163</v>
      </c>
      <c r="AH45" s="33">
        <v>1671</v>
      </c>
      <c r="AI45" s="33">
        <v>1004</v>
      </c>
      <c r="AJ45" s="33">
        <v>2572</v>
      </c>
      <c r="AK45" s="33">
        <v>1907</v>
      </c>
      <c r="AL45" s="33">
        <v>1151</v>
      </c>
      <c r="AM45" s="33">
        <v>569</v>
      </c>
      <c r="AN45" s="33">
        <v>330</v>
      </c>
      <c r="AO45" s="33">
        <v>737</v>
      </c>
      <c r="AP45" s="33">
        <v>1910</v>
      </c>
      <c r="AQ45" s="33">
        <v>4553</v>
      </c>
      <c r="AR45" s="33">
        <v>6085</v>
      </c>
      <c r="AS45" s="33">
        <v>771</v>
      </c>
      <c r="AT45" s="33">
        <v>902</v>
      </c>
      <c r="AU45" s="33">
        <v>920</v>
      </c>
      <c r="AV45" s="33">
        <v>827</v>
      </c>
      <c r="AW45" s="33">
        <v>768</v>
      </c>
      <c r="AX45" s="33">
        <v>832</v>
      </c>
      <c r="AY45" s="33">
        <v>626</v>
      </c>
      <c r="AZ45" s="33">
        <v>415</v>
      </c>
      <c r="BA45" s="33">
        <v>165</v>
      </c>
      <c r="BB45" s="33">
        <v>338</v>
      </c>
      <c r="BC45" s="33">
        <v>802</v>
      </c>
      <c r="BD45" s="33">
        <v>2125</v>
      </c>
      <c r="BE45" s="33">
        <v>2631</v>
      </c>
      <c r="BF45" s="33">
        <v>1807</v>
      </c>
      <c r="BG45" s="33">
        <v>1261</v>
      </c>
      <c r="BH45" s="33">
        <v>751</v>
      </c>
      <c r="BI45" s="33">
        <v>177</v>
      </c>
      <c r="BJ45" s="33">
        <v>1804</v>
      </c>
      <c r="BK45" s="33">
        <v>1075</v>
      </c>
      <c r="BL45" s="33">
        <v>525</v>
      </c>
      <c r="BM45" s="33">
        <v>154</v>
      </c>
      <c r="BN45" s="33">
        <v>165</v>
      </c>
      <c r="BO45" s="33">
        <v>399</v>
      </c>
      <c r="BP45" s="33">
        <v>1108</v>
      </c>
      <c r="BQ45" s="33">
        <v>2428</v>
      </c>
      <c r="BR45" s="33">
        <v>3454</v>
      </c>
      <c r="BS45" s="33">
        <v>1312</v>
      </c>
      <c r="BT45" s="33">
        <v>1113</v>
      </c>
      <c r="BU45" s="33">
        <v>879</v>
      </c>
      <c r="BV45" s="33">
        <v>629</v>
      </c>
      <c r="BW45" s="33">
        <v>1100</v>
      </c>
      <c r="BX45" s="33">
        <v>859</v>
      </c>
      <c r="BY45" s="33">
        <v>570</v>
      </c>
      <c r="BZ45" s="33">
        <v>301</v>
      </c>
      <c r="CA45" s="33">
        <v>165</v>
      </c>
      <c r="CB45" s="33">
        <v>339</v>
      </c>
      <c r="CC45" s="33">
        <v>881</v>
      </c>
      <c r="CD45" s="33">
        <v>2301</v>
      </c>
      <c r="CE45" s="33">
        <v>3077</v>
      </c>
      <c r="CF45" s="33">
        <v>6602</v>
      </c>
      <c r="CG45" s="33">
        <v>9890</v>
      </c>
      <c r="CH45" s="33">
        <v>11403</v>
      </c>
      <c r="CI45" s="33">
        <v>10870</v>
      </c>
      <c r="CJ45" s="33">
        <v>6588</v>
      </c>
      <c r="CK45" s="33">
        <v>7344</v>
      </c>
      <c r="CL45" s="33">
        <v>6638</v>
      </c>
      <c r="CM45" s="33">
        <v>4511</v>
      </c>
      <c r="CN45" s="33">
        <v>1824</v>
      </c>
      <c r="CO45" s="33">
        <v>3428</v>
      </c>
      <c r="CP45" s="33">
        <v>8727</v>
      </c>
      <c r="CQ45" s="33">
        <v>22547</v>
      </c>
      <c r="CR45" s="33">
        <v>27320</v>
      </c>
      <c r="CS45" s="33">
        <v>166</v>
      </c>
      <c r="CT45" s="33">
        <v>60</v>
      </c>
      <c r="CU45" s="33" t="s">
        <v>856</v>
      </c>
      <c r="CV45" s="33">
        <v>0</v>
      </c>
      <c r="CW45" s="33">
        <v>0</v>
      </c>
      <c r="CX45" s="33">
        <v>69</v>
      </c>
      <c r="CY45" s="33">
        <v>59</v>
      </c>
      <c r="CZ45" s="33">
        <v>225</v>
      </c>
      <c r="DA45" s="33">
        <v>0</v>
      </c>
      <c r="DB45" s="33">
        <v>64</v>
      </c>
      <c r="DC45" s="33">
        <v>0</v>
      </c>
      <c r="DD45" s="33">
        <v>25</v>
      </c>
      <c r="DE45" s="33">
        <v>19</v>
      </c>
      <c r="DF45" s="33">
        <v>0</v>
      </c>
      <c r="DG45" s="33">
        <v>0</v>
      </c>
      <c r="DH45" s="33">
        <v>64</v>
      </c>
      <c r="DI45" s="33">
        <v>0</v>
      </c>
      <c r="DJ45" s="33">
        <v>0</v>
      </c>
      <c r="DK45" s="33">
        <v>897</v>
      </c>
      <c r="DL45" s="33">
        <v>266</v>
      </c>
      <c r="DM45" s="33">
        <v>0</v>
      </c>
      <c r="DN45" s="33">
        <v>1323</v>
      </c>
      <c r="DO45" s="33">
        <v>658</v>
      </c>
      <c r="DP45" s="33">
        <v>865</v>
      </c>
      <c r="DQ45" s="33">
        <v>1067</v>
      </c>
      <c r="DR45" s="33">
        <v>681</v>
      </c>
      <c r="DS45" s="33">
        <v>1941</v>
      </c>
      <c r="DT45" s="33">
        <v>1272</v>
      </c>
      <c r="DU45" s="33">
        <v>1928</v>
      </c>
      <c r="DV45" s="33">
        <v>1851</v>
      </c>
      <c r="DW45" s="33">
        <v>139715</v>
      </c>
      <c r="DX45" s="33">
        <v>160764</v>
      </c>
      <c r="DY45" s="33">
        <v>145678</v>
      </c>
      <c r="DZ45" s="33">
        <v>125463</v>
      </c>
      <c r="EA45" s="33">
        <v>127033</v>
      </c>
      <c r="EB45" s="33">
        <v>122694</v>
      </c>
      <c r="EC45" s="33">
        <v>94927</v>
      </c>
      <c r="ED45" s="33">
        <v>60255</v>
      </c>
      <c r="EE45" s="33">
        <v>24610</v>
      </c>
      <c r="EF45" s="33">
        <v>50414</v>
      </c>
      <c r="EG45" s="33">
        <v>134284</v>
      </c>
      <c r="EH45" s="33">
        <v>330394</v>
      </c>
      <c r="EI45" s="33">
        <v>436827</v>
      </c>
      <c r="EJ45" s="35">
        <v>1490108.3504999999</v>
      </c>
      <c r="EK45" s="35">
        <v>1316553.5242000001</v>
      </c>
      <c r="EL45" s="34">
        <v>993111.14636999997</v>
      </c>
      <c r="EM45" s="34">
        <v>577987.05856999999</v>
      </c>
      <c r="EN45" s="35">
        <v>1425477.0869</v>
      </c>
      <c r="EO45" s="35">
        <v>1229035.4538</v>
      </c>
      <c r="EP45" s="34">
        <v>724788.94097999996</v>
      </c>
      <c r="EQ45" s="34">
        <v>319551.19945000001</v>
      </c>
      <c r="ER45" s="35">
        <v>181305.71922</v>
      </c>
      <c r="ES45" s="35">
        <v>336713.07753000001</v>
      </c>
      <c r="ET45" s="35">
        <v>1059953.5751</v>
      </c>
      <c r="EU45" s="34">
        <v>2761095.2691000002</v>
      </c>
      <c r="EV45" s="34">
        <v>3737545.1198999998</v>
      </c>
      <c r="EW45" s="35">
        <v>1878085.8071000001</v>
      </c>
      <c r="EX45" s="35">
        <v>1247117.4601</v>
      </c>
      <c r="EY45" s="34">
        <v>600488.43654999998</v>
      </c>
      <c r="EZ45" s="34">
        <v>182715.02665000001</v>
      </c>
      <c r="FA45" s="35">
        <v>2080204.2775000001</v>
      </c>
      <c r="FB45" s="35">
        <v>1078331.7455</v>
      </c>
      <c r="FC45" s="34">
        <v>485092.37537999998</v>
      </c>
      <c r="FD45" s="34">
        <v>137497.80546</v>
      </c>
      <c r="FE45" s="35">
        <v>146280.68938</v>
      </c>
      <c r="FF45" s="35">
        <v>532109.17067999998</v>
      </c>
      <c r="FG45" s="35">
        <v>1017020.7633</v>
      </c>
      <c r="FH45" s="34">
        <v>2435732.1995000001</v>
      </c>
      <c r="FI45" s="34">
        <v>3558390.1113999998</v>
      </c>
      <c r="FJ45" s="35">
        <v>1794884.1947000001</v>
      </c>
      <c r="FK45" s="35">
        <v>2478270.1066999999</v>
      </c>
      <c r="FL45" s="37">
        <v>2677379.3339999998</v>
      </c>
      <c r="FM45" s="37">
        <v>2589361.8810000001</v>
      </c>
      <c r="FN45" s="35">
        <v>1698398.7167</v>
      </c>
      <c r="FO45" s="35">
        <v>2037159.8509</v>
      </c>
      <c r="FP45" s="35">
        <v>1714280.4007000001</v>
      </c>
      <c r="FQ45" s="35">
        <v>1151799.8078999999</v>
      </c>
      <c r="FR45" s="35">
        <v>454505.74174999999</v>
      </c>
      <c r="FS45" s="35">
        <v>847771.38259000005</v>
      </c>
      <c r="FT45" s="35">
        <v>2270685.2239000001</v>
      </c>
      <c r="FU45" s="34">
        <v>5546099.3886000002</v>
      </c>
      <c r="FV45" s="34">
        <v>7022472.5558000002</v>
      </c>
      <c r="FW45" s="39">
        <v>48.210553758000003</v>
      </c>
      <c r="FX45" s="39">
        <v>50.165258905999998</v>
      </c>
      <c r="FY45" s="33">
        <v>683</v>
      </c>
      <c r="FZ45" s="39">
        <v>102.53458807</v>
      </c>
      <c r="GA45" s="41">
        <v>107.74880646</v>
      </c>
      <c r="GB45" s="33">
        <v>1467</v>
      </c>
      <c r="GC45" s="47">
        <f t="shared" si="3"/>
        <v>0</v>
      </c>
      <c r="GD45" s="49">
        <f t="shared" si="4"/>
        <v>0</v>
      </c>
      <c r="GE45" s="31">
        <f t="shared" si="5"/>
        <v>1</v>
      </c>
    </row>
    <row r="46" spans="1:187" hidden="1" x14ac:dyDescent="0.25">
      <c r="A46" s="32" t="s">
        <v>1096</v>
      </c>
      <c r="B46" s="32" t="s">
        <v>1096</v>
      </c>
      <c r="C46" s="32" t="s">
        <v>1097</v>
      </c>
      <c r="D46" s="45" t="s">
        <v>1640</v>
      </c>
      <c r="E46" s="45">
        <f t="shared" si="2"/>
        <v>37</v>
      </c>
      <c r="F46" s="33">
        <v>5148</v>
      </c>
      <c r="G46" s="33">
        <v>5204</v>
      </c>
      <c r="H46" s="33">
        <v>4695</v>
      </c>
      <c r="I46" s="33">
        <v>3749</v>
      </c>
      <c r="J46" s="33">
        <v>4788</v>
      </c>
      <c r="K46" s="33">
        <v>4229</v>
      </c>
      <c r="L46" s="33">
        <v>3127</v>
      </c>
      <c r="M46" s="33">
        <v>1563</v>
      </c>
      <c r="N46" s="33">
        <v>12779</v>
      </c>
      <c r="O46" s="33">
        <v>5109</v>
      </c>
      <c r="P46" s="33">
        <v>4474</v>
      </c>
      <c r="Q46" s="33">
        <v>4801</v>
      </c>
      <c r="R46" s="33">
        <v>5340</v>
      </c>
      <c r="S46" s="33">
        <v>41402</v>
      </c>
      <c r="T46" s="33">
        <v>33577</v>
      </c>
      <c r="U46" s="33">
        <v>20174</v>
      </c>
      <c r="V46" s="33">
        <v>8222</v>
      </c>
      <c r="W46" s="33">
        <v>38224</v>
      </c>
      <c r="X46" s="33">
        <v>29175</v>
      </c>
      <c r="Y46" s="33">
        <v>15516</v>
      </c>
      <c r="Z46" s="33">
        <v>4792</v>
      </c>
      <c r="AA46" s="33">
        <v>58978</v>
      </c>
      <c r="AB46" s="33">
        <v>26446</v>
      </c>
      <c r="AC46" s="33">
        <v>28968</v>
      </c>
      <c r="AD46" s="33">
        <v>32088</v>
      </c>
      <c r="AE46" s="33">
        <v>44602</v>
      </c>
      <c r="AF46" s="33">
        <v>9099</v>
      </c>
      <c r="AG46" s="33">
        <v>8210</v>
      </c>
      <c r="AH46" s="33">
        <v>6697</v>
      </c>
      <c r="AI46" s="33">
        <v>4625</v>
      </c>
      <c r="AJ46" s="33">
        <v>9459</v>
      </c>
      <c r="AK46" s="33">
        <v>7775</v>
      </c>
      <c r="AL46" s="33">
        <v>5050</v>
      </c>
      <c r="AM46" s="33">
        <v>2144</v>
      </c>
      <c r="AN46" s="33">
        <v>17045</v>
      </c>
      <c r="AO46" s="33">
        <v>7500</v>
      </c>
      <c r="AP46" s="33">
        <v>8272</v>
      </c>
      <c r="AQ46" s="33">
        <v>8712</v>
      </c>
      <c r="AR46" s="33">
        <v>11530</v>
      </c>
      <c r="AS46" s="33">
        <v>4275</v>
      </c>
      <c r="AT46" s="33">
        <v>4572</v>
      </c>
      <c r="AU46" s="33">
        <v>4369</v>
      </c>
      <c r="AV46" s="33">
        <v>3677</v>
      </c>
      <c r="AW46" s="33">
        <v>4119</v>
      </c>
      <c r="AX46" s="33">
        <v>3880</v>
      </c>
      <c r="AY46" s="33">
        <v>2997</v>
      </c>
      <c r="AZ46" s="33">
        <v>1558</v>
      </c>
      <c r="BA46" s="33">
        <v>10569</v>
      </c>
      <c r="BB46" s="33">
        <v>4418</v>
      </c>
      <c r="BC46" s="33">
        <v>4431</v>
      </c>
      <c r="BD46" s="33">
        <v>4553</v>
      </c>
      <c r="BE46" s="33">
        <v>5476</v>
      </c>
      <c r="BF46" s="33">
        <v>4824</v>
      </c>
      <c r="BG46" s="33">
        <v>3638</v>
      </c>
      <c r="BH46" s="33">
        <v>2328</v>
      </c>
      <c r="BI46" s="33">
        <v>948</v>
      </c>
      <c r="BJ46" s="33">
        <v>5340</v>
      </c>
      <c r="BK46" s="33">
        <v>3895</v>
      </c>
      <c r="BL46" s="33">
        <v>2053</v>
      </c>
      <c r="BM46" s="33">
        <v>586</v>
      </c>
      <c r="BN46" s="33">
        <v>6476</v>
      </c>
      <c r="BO46" s="33">
        <v>3082</v>
      </c>
      <c r="BP46" s="33">
        <v>3841</v>
      </c>
      <c r="BQ46" s="33">
        <v>4159</v>
      </c>
      <c r="BR46" s="33">
        <v>6054</v>
      </c>
      <c r="BS46" s="33">
        <v>4371</v>
      </c>
      <c r="BT46" s="33">
        <v>3890</v>
      </c>
      <c r="BU46" s="33">
        <v>3189</v>
      </c>
      <c r="BV46" s="33">
        <v>2297</v>
      </c>
      <c r="BW46" s="33">
        <v>4014</v>
      </c>
      <c r="BX46" s="33">
        <v>3267</v>
      </c>
      <c r="BY46" s="33">
        <v>2171</v>
      </c>
      <c r="BZ46" s="33">
        <v>963</v>
      </c>
      <c r="CA46" s="33">
        <v>7846</v>
      </c>
      <c r="CB46" s="33">
        <v>3451</v>
      </c>
      <c r="CC46" s="33">
        <v>3711</v>
      </c>
      <c r="CD46" s="33">
        <v>3988</v>
      </c>
      <c r="CE46" s="33">
        <v>5166</v>
      </c>
      <c r="CF46" s="33">
        <v>30383</v>
      </c>
      <c r="CG46" s="33">
        <v>36359</v>
      </c>
      <c r="CH46" s="33">
        <v>39249</v>
      </c>
      <c r="CI46" s="33">
        <v>36783</v>
      </c>
      <c r="CJ46" s="33">
        <v>28040</v>
      </c>
      <c r="CK46" s="33">
        <v>32080</v>
      </c>
      <c r="CL46" s="33">
        <v>24871</v>
      </c>
      <c r="CM46" s="33">
        <v>14884</v>
      </c>
      <c r="CN46" s="33">
        <v>88666</v>
      </c>
      <c r="CO46" s="33">
        <v>37353</v>
      </c>
      <c r="CP46" s="33">
        <v>37702</v>
      </c>
      <c r="CQ46" s="33">
        <v>37060</v>
      </c>
      <c r="CR46" s="33">
        <v>41868</v>
      </c>
      <c r="CS46" s="33">
        <v>0</v>
      </c>
      <c r="CT46" s="33" t="s">
        <v>856</v>
      </c>
      <c r="CU46" s="33">
        <v>12</v>
      </c>
      <c r="CV46" s="33">
        <v>30</v>
      </c>
      <c r="CW46" s="33">
        <v>0</v>
      </c>
      <c r="CX46" s="33" t="s">
        <v>856</v>
      </c>
      <c r="CY46" s="33">
        <v>260</v>
      </c>
      <c r="CZ46" s="33">
        <v>0</v>
      </c>
      <c r="DA46" s="33">
        <v>0</v>
      </c>
      <c r="DB46" s="33">
        <v>269</v>
      </c>
      <c r="DC46" s="33">
        <v>586</v>
      </c>
      <c r="DD46" s="33">
        <v>575</v>
      </c>
      <c r="DE46" s="33">
        <v>174</v>
      </c>
      <c r="DF46" s="33">
        <v>328</v>
      </c>
      <c r="DG46" s="33">
        <v>90</v>
      </c>
      <c r="DH46" s="33">
        <v>740</v>
      </c>
      <c r="DI46" s="33">
        <v>80</v>
      </c>
      <c r="DJ46" s="33">
        <v>856</v>
      </c>
      <c r="DK46" s="33">
        <v>869</v>
      </c>
      <c r="DL46" s="33">
        <v>1778</v>
      </c>
      <c r="DM46" s="33">
        <v>2372</v>
      </c>
      <c r="DN46" s="33">
        <v>2907</v>
      </c>
      <c r="DO46" s="33">
        <v>2673</v>
      </c>
      <c r="DP46" s="33">
        <v>3613</v>
      </c>
      <c r="DQ46" s="33">
        <v>2454</v>
      </c>
      <c r="DR46" s="33">
        <v>3070</v>
      </c>
      <c r="DS46" s="33">
        <v>2580</v>
      </c>
      <c r="DT46" s="33">
        <v>7591</v>
      </c>
      <c r="DU46" s="33">
        <v>4775</v>
      </c>
      <c r="DV46" s="33">
        <v>13440</v>
      </c>
      <c r="DW46" s="33">
        <v>568794</v>
      </c>
      <c r="DX46" s="33">
        <v>592928</v>
      </c>
      <c r="DY46" s="33">
        <v>541717</v>
      </c>
      <c r="DZ46" s="33">
        <v>446239</v>
      </c>
      <c r="EA46" s="33">
        <v>532148</v>
      </c>
      <c r="EB46" s="33">
        <v>479274</v>
      </c>
      <c r="EC46" s="33">
        <v>359172</v>
      </c>
      <c r="ED46" s="33">
        <v>183310</v>
      </c>
      <c r="EE46" s="33">
        <v>1464630</v>
      </c>
      <c r="EF46" s="33">
        <v>587081</v>
      </c>
      <c r="EG46" s="33">
        <v>509754</v>
      </c>
      <c r="EH46" s="33">
        <v>546767</v>
      </c>
      <c r="EI46" s="33">
        <v>595350</v>
      </c>
      <c r="EJ46" s="35">
        <v>4476306.7766000004</v>
      </c>
      <c r="EK46" s="35">
        <v>3728832.8174000001</v>
      </c>
      <c r="EL46" s="35">
        <v>2306622.9046</v>
      </c>
      <c r="EM46" s="34">
        <v>986680.40922000003</v>
      </c>
      <c r="EN46" s="37">
        <v>4001805.3080000002</v>
      </c>
      <c r="EO46" s="37">
        <v>3222232.9419999998</v>
      </c>
      <c r="EP46" s="37">
        <v>1723831.4040000001</v>
      </c>
      <c r="EQ46" s="34">
        <v>543151.61325000005</v>
      </c>
      <c r="ER46" s="35">
        <v>6439252.9074999997</v>
      </c>
      <c r="ES46" s="35">
        <v>2882231.9635999999</v>
      </c>
      <c r="ET46" s="37">
        <v>3207141.409</v>
      </c>
      <c r="EU46" s="35">
        <v>3512258.2840999998</v>
      </c>
      <c r="EV46" s="35">
        <v>4948579.6108999997</v>
      </c>
      <c r="EW46" s="35">
        <v>5439370.3901000004</v>
      </c>
      <c r="EX46" s="35">
        <v>4000994.7483999999</v>
      </c>
      <c r="EY46" s="35">
        <v>2306399.8503999999</v>
      </c>
      <c r="EZ46" s="34">
        <v>813639.88318</v>
      </c>
      <c r="FA46" s="35">
        <v>5680786.9989</v>
      </c>
      <c r="FB46" s="35">
        <v>4022847.4221999999</v>
      </c>
      <c r="FC46" s="35">
        <v>1941332.1854999999</v>
      </c>
      <c r="FD46" s="35">
        <v>524489.5612</v>
      </c>
      <c r="FE46" s="35">
        <v>6912196.9594999999</v>
      </c>
      <c r="FF46" s="35">
        <v>3251866.5296</v>
      </c>
      <c r="FG46" s="35">
        <v>4104305.6705</v>
      </c>
      <c r="FH46" s="35">
        <v>4317632.9324000003</v>
      </c>
      <c r="FI46" s="35">
        <v>6143858.9478000002</v>
      </c>
      <c r="FJ46" s="35">
        <v>9335271.0832000002</v>
      </c>
      <c r="FK46" s="37">
        <v>10653170.347999999</v>
      </c>
      <c r="FL46" s="37">
        <v>11033305.527000001</v>
      </c>
      <c r="FM46" s="35">
        <v>9805606.6393999998</v>
      </c>
      <c r="FN46" s="35">
        <v>9207008.1947000008</v>
      </c>
      <c r="FO46" s="35">
        <v>9396275.2842999995</v>
      </c>
      <c r="FP46" s="35">
        <v>7642678.1982000005</v>
      </c>
      <c r="FQ46" s="35">
        <v>4030852.0794000002</v>
      </c>
      <c r="FR46" s="37">
        <v>25816667.333999999</v>
      </c>
      <c r="FS46" s="37">
        <v>10991987.946</v>
      </c>
      <c r="FT46" s="37">
        <v>10788090.855</v>
      </c>
      <c r="FU46" s="37">
        <v>11036408.491</v>
      </c>
      <c r="FV46" s="37">
        <v>12471012.728</v>
      </c>
      <c r="FW46" s="39">
        <v>56.324301963000003</v>
      </c>
      <c r="FX46" s="39">
        <v>57.238168831000003</v>
      </c>
      <c r="FY46" s="33">
        <v>3037</v>
      </c>
      <c r="FZ46" s="41">
        <v>140.55881142999999</v>
      </c>
      <c r="GA46" s="38">
        <v>142.33212085</v>
      </c>
      <c r="GB46" s="33">
        <v>7552</v>
      </c>
      <c r="GC46" s="47">
        <f t="shared" si="3"/>
        <v>0</v>
      </c>
      <c r="GD46" s="49">
        <f t="shared" si="4"/>
        <v>0</v>
      </c>
      <c r="GE46" s="31">
        <f t="shared" si="5"/>
        <v>2</v>
      </c>
    </row>
    <row r="47" spans="1:187" hidden="1" x14ac:dyDescent="0.25">
      <c r="A47" s="32" t="s">
        <v>1090</v>
      </c>
      <c r="B47" s="32" t="s">
        <v>1090</v>
      </c>
      <c r="C47" s="32" t="s">
        <v>1091</v>
      </c>
      <c r="D47" s="45" t="s">
        <v>1636</v>
      </c>
      <c r="E47" s="45">
        <f t="shared" si="2"/>
        <v>36</v>
      </c>
      <c r="F47" s="33">
        <v>1029</v>
      </c>
      <c r="G47" s="33">
        <v>1034</v>
      </c>
      <c r="H47" s="33">
        <v>934</v>
      </c>
      <c r="I47" s="33">
        <v>802</v>
      </c>
      <c r="J47" s="33">
        <v>1019</v>
      </c>
      <c r="K47" s="33">
        <v>860</v>
      </c>
      <c r="L47" s="33">
        <v>700</v>
      </c>
      <c r="M47" s="33">
        <v>372</v>
      </c>
      <c r="N47" s="33">
        <v>218</v>
      </c>
      <c r="O47" s="33">
        <v>477</v>
      </c>
      <c r="P47" s="33">
        <v>2187</v>
      </c>
      <c r="Q47" s="33">
        <v>1530</v>
      </c>
      <c r="R47" s="33">
        <v>2338</v>
      </c>
      <c r="S47" s="33">
        <v>7563</v>
      </c>
      <c r="T47" s="33">
        <v>5840</v>
      </c>
      <c r="U47" s="33">
        <v>3976</v>
      </c>
      <c r="V47" s="33">
        <v>2260</v>
      </c>
      <c r="W47" s="33">
        <v>7913</v>
      </c>
      <c r="X47" s="33">
        <v>5181</v>
      </c>
      <c r="Y47" s="33">
        <v>3250</v>
      </c>
      <c r="Z47" s="33">
        <v>1132</v>
      </c>
      <c r="AA47" s="33">
        <v>879</v>
      </c>
      <c r="AB47" s="33">
        <v>2499</v>
      </c>
      <c r="AC47" s="33">
        <v>10902</v>
      </c>
      <c r="AD47" s="33">
        <v>8472</v>
      </c>
      <c r="AE47" s="33">
        <v>14363</v>
      </c>
      <c r="AF47" s="33">
        <v>1877</v>
      </c>
      <c r="AG47" s="33">
        <v>1496</v>
      </c>
      <c r="AH47" s="33">
        <v>1098</v>
      </c>
      <c r="AI47" s="33">
        <v>804</v>
      </c>
      <c r="AJ47" s="33">
        <v>2442</v>
      </c>
      <c r="AK47" s="33">
        <v>1577</v>
      </c>
      <c r="AL47" s="33">
        <v>1068</v>
      </c>
      <c r="AM47" s="33">
        <v>415</v>
      </c>
      <c r="AN47" s="33">
        <v>272</v>
      </c>
      <c r="AO47" s="33">
        <v>793</v>
      </c>
      <c r="AP47" s="33">
        <v>3415</v>
      </c>
      <c r="AQ47" s="33">
        <v>2400</v>
      </c>
      <c r="AR47" s="33">
        <v>3897</v>
      </c>
      <c r="AS47" s="33">
        <v>631</v>
      </c>
      <c r="AT47" s="33">
        <v>723</v>
      </c>
      <c r="AU47" s="33">
        <v>682</v>
      </c>
      <c r="AV47" s="33">
        <v>625</v>
      </c>
      <c r="AW47" s="33">
        <v>728</v>
      </c>
      <c r="AX47" s="33">
        <v>640</v>
      </c>
      <c r="AY47" s="33">
        <v>521</v>
      </c>
      <c r="AZ47" s="33">
        <v>290</v>
      </c>
      <c r="BA47" s="33">
        <v>148</v>
      </c>
      <c r="BB47" s="33">
        <v>332</v>
      </c>
      <c r="BC47" s="33">
        <v>1670</v>
      </c>
      <c r="BD47" s="33">
        <v>1069</v>
      </c>
      <c r="BE47" s="33">
        <v>1621</v>
      </c>
      <c r="BF47" s="33">
        <v>1246</v>
      </c>
      <c r="BG47" s="33">
        <v>773</v>
      </c>
      <c r="BH47" s="33">
        <v>416</v>
      </c>
      <c r="BI47" s="33">
        <v>179</v>
      </c>
      <c r="BJ47" s="33">
        <v>1714</v>
      </c>
      <c r="BK47" s="33">
        <v>937</v>
      </c>
      <c r="BL47" s="33">
        <v>547</v>
      </c>
      <c r="BM47" s="33">
        <v>125</v>
      </c>
      <c r="BN47" s="33">
        <v>124</v>
      </c>
      <c r="BO47" s="33">
        <v>461</v>
      </c>
      <c r="BP47" s="33">
        <v>1745</v>
      </c>
      <c r="BQ47" s="33">
        <v>1331</v>
      </c>
      <c r="BR47" s="33">
        <v>2276</v>
      </c>
      <c r="BS47" s="33">
        <v>915</v>
      </c>
      <c r="BT47" s="33">
        <v>786</v>
      </c>
      <c r="BU47" s="33">
        <v>581</v>
      </c>
      <c r="BV47" s="33">
        <v>447</v>
      </c>
      <c r="BW47" s="33">
        <v>947</v>
      </c>
      <c r="BX47" s="33">
        <v>631</v>
      </c>
      <c r="BY47" s="33">
        <v>456</v>
      </c>
      <c r="BZ47" s="33">
        <v>203</v>
      </c>
      <c r="CA47" s="33">
        <v>146</v>
      </c>
      <c r="CB47" s="33">
        <v>364</v>
      </c>
      <c r="CC47" s="33">
        <v>1544</v>
      </c>
      <c r="CD47" s="33">
        <v>1122</v>
      </c>
      <c r="CE47" s="33">
        <v>1790</v>
      </c>
      <c r="CF47" s="33">
        <v>5644</v>
      </c>
      <c r="CG47" s="33">
        <v>8580</v>
      </c>
      <c r="CH47" s="33">
        <v>8542</v>
      </c>
      <c r="CI47" s="33">
        <v>7193</v>
      </c>
      <c r="CJ47" s="33">
        <v>7068</v>
      </c>
      <c r="CK47" s="33">
        <v>6410</v>
      </c>
      <c r="CL47" s="33">
        <v>5667</v>
      </c>
      <c r="CM47" s="33">
        <v>3200</v>
      </c>
      <c r="CN47" s="33">
        <v>1588</v>
      </c>
      <c r="CO47" s="33">
        <v>3502</v>
      </c>
      <c r="CP47" s="33">
        <v>18986</v>
      </c>
      <c r="CQ47" s="33">
        <v>11296</v>
      </c>
      <c r="CR47" s="33">
        <v>16932</v>
      </c>
      <c r="CS47" s="33">
        <v>0</v>
      </c>
      <c r="CT47" s="33">
        <v>0</v>
      </c>
      <c r="CU47" s="33">
        <v>0</v>
      </c>
      <c r="CV47" s="33">
        <v>0</v>
      </c>
      <c r="CW47" s="33">
        <v>0</v>
      </c>
      <c r="CX47" s="33">
        <v>8</v>
      </c>
      <c r="CY47" s="33">
        <v>66</v>
      </c>
      <c r="CZ47" s="33">
        <v>0</v>
      </c>
      <c r="DA47" s="33">
        <v>0</v>
      </c>
      <c r="DB47" s="33">
        <v>32</v>
      </c>
      <c r="DC47" s="33">
        <v>0</v>
      </c>
      <c r="DD47" s="33">
        <v>65</v>
      </c>
      <c r="DE47" s="33">
        <v>20</v>
      </c>
      <c r="DF47" s="33">
        <v>0</v>
      </c>
      <c r="DG47" s="33">
        <v>0</v>
      </c>
      <c r="DH47" s="33">
        <v>0</v>
      </c>
      <c r="DI47" s="33">
        <v>179</v>
      </c>
      <c r="DJ47" s="33">
        <v>0</v>
      </c>
      <c r="DK47" s="33">
        <v>596</v>
      </c>
      <c r="DL47" s="33">
        <v>486</v>
      </c>
      <c r="DM47" s="33">
        <v>0</v>
      </c>
      <c r="DN47" s="33">
        <v>726</v>
      </c>
      <c r="DO47" s="33">
        <v>8</v>
      </c>
      <c r="DP47" s="33">
        <v>1242</v>
      </c>
      <c r="DQ47" s="33">
        <v>754</v>
      </c>
      <c r="DR47" s="33">
        <v>582</v>
      </c>
      <c r="DS47" s="33">
        <v>880</v>
      </c>
      <c r="DT47" s="33">
        <v>1205</v>
      </c>
      <c r="DU47" s="33">
        <v>0</v>
      </c>
      <c r="DV47" s="33">
        <v>3902</v>
      </c>
      <c r="DW47" s="33">
        <v>113893</v>
      </c>
      <c r="DX47" s="33">
        <v>116723</v>
      </c>
      <c r="DY47" s="33">
        <v>107462</v>
      </c>
      <c r="DZ47" s="33">
        <v>92537</v>
      </c>
      <c r="EA47" s="33">
        <v>114037</v>
      </c>
      <c r="EB47" s="33">
        <v>97622</v>
      </c>
      <c r="EC47" s="33">
        <v>79671</v>
      </c>
      <c r="ED47" s="33">
        <v>42552</v>
      </c>
      <c r="EE47" s="33">
        <v>24789</v>
      </c>
      <c r="EF47" s="33">
        <v>54595</v>
      </c>
      <c r="EG47" s="33">
        <v>248193</v>
      </c>
      <c r="EH47" s="33">
        <v>173113</v>
      </c>
      <c r="EI47" s="33">
        <v>263807</v>
      </c>
      <c r="EJ47" s="34">
        <v>822396.99951999995</v>
      </c>
      <c r="EK47" s="34">
        <v>677444.33184</v>
      </c>
      <c r="EL47" s="34">
        <v>448476.14194</v>
      </c>
      <c r="EM47" s="34">
        <v>264027.56826999999</v>
      </c>
      <c r="EN47" s="34">
        <v>825591.24445999996</v>
      </c>
      <c r="EO47" s="34">
        <v>569568.09493000002</v>
      </c>
      <c r="EP47" s="34">
        <v>363190.57575999998</v>
      </c>
      <c r="EQ47" s="34">
        <v>122622.18012999999</v>
      </c>
      <c r="ER47" s="35">
        <v>101508.00182</v>
      </c>
      <c r="ES47" s="34">
        <v>279934.19188</v>
      </c>
      <c r="ET47" s="35">
        <v>1212010.6989</v>
      </c>
      <c r="EU47" s="34">
        <v>928753.19042</v>
      </c>
      <c r="EV47" s="34">
        <v>1571111.0538000001</v>
      </c>
      <c r="EW47" s="37">
        <v>1462339.477</v>
      </c>
      <c r="EX47" s="34">
        <v>833358.54646999994</v>
      </c>
      <c r="EY47" s="34">
        <v>382482.17813999997</v>
      </c>
      <c r="EZ47" s="34">
        <v>125976.19093</v>
      </c>
      <c r="FA47" s="35">
        <v>1542891.6965000001</v>
      </c>
      <c r="FB47" s="34">
        <v>910055.16407000006</v>
      </c>
      <c r="FC47" s="34">
        <v>453542.44618000003</v>
      </c>
      <c r="FD47" s="36">
        <v>84422.308032000001</v>
      </c>
      <c r="FE47" s="35">
        <v>127191.10046</v>
      </c>
      <c r="FF47" s="35">
        <v>514914.11988000001</v>
      </c>
      <c r="FG47" s="37">
        <v>1750636.574</v>
      </c>
      <c r="FH47" s="34">
        <v>1376330.9283</v>
      </c>
      <c r="FI47" s="34">
        <v>2025995.2847</v>
      </c>
      <c r="FJ47" s="35">
        <v>1540644.8768</v>
      </c>
      <c r="FK47" s="35">
        <v>1936452.0734000001</v>
      </c>
      <c r="FL47" s="35">
        <v>1977676.5843</v>
      </c>
      <c r="FM47" s="35">
        <v>1708911.3341000001</v>
      </c>
      <c r="FN47" s="35">
        <v>1800568.9642</v>
      </c>
      <c r="FO47" s="35">
        <v>1556166.1266000001</v>
      </c>
      <c r="FP47" s="35">
        <v>1320311.3644999999</v>
      </c>
      <c r="FQ47" s="34">
        <v>779415.62182</v>
      </c>
      <c r="FR47" s="35">
        <v>390892.48865999997</v>
      </c>
      <c r="FS47" s="35">
        <v>861693.20204999996</v>
      </c>
      <c r="FT47" s="35">
        <v>4512583.4244999997</v>
      </c>
      <c r="FU47" s="34">
        <v>2715522.2626</v>
      </c>
      <c r="FV47" s="34">
        <v>4139455.5679000001</v>
      </c>
      <c r="FW47" s="39">
        <v>44.297637319000003</v>
      </c>
      <c r="FX47" s="38">
        <v>45.188828059999999</v>
      </c>
      <c r="FY47" s="33">
        <v>487</v>
      </c>
      <c r="FZ47" s="39">
        <v>104.57410901</v>
      </c>
      <c r="GA47" s="39">
        <v>108.28616498</v>
      </c>
      <c r="GB47" s="33">
        <v>1167</v>
      </c>
      <c r="GC47" s="47">
        <f t="shared" si="3"/>
        <v>0</v>
      </c>
      <c r="GD47" s="49">
        <f t="shared" si="4"/>
        <v>0</v>
      </c>
      <c r="GE47" s="31">
        <f t="shared" si="5"/>
        <v>0</v>
      </c>
    </row>
    <row r="48" spans="1:187" hidden="1" x14ac:dyDescent="0.25">
      <c r="A48" s="32" t="s">
        <v>1094</v>
      </c>
      <c r="B48" s="32" t="s">
        <v>1094</v>
      </c>
      <c r="C48" s="32" t="s">
        <v>1095</v>
      </c>
      <c r="D48" s="45" t="s">
        <v>1638</v>
      </c>
      <c r="E48" s="45">
        <f t="shared" si="2"/>
        <v>49</v>
      </c>
      <c r="F48" s="33">
        <v>1110</v>
      </c>
      <c r="G48" s="33">
        <v>869</v>
      </c>
      <c r="H48" s="33">
        <v>684</v>
      </c>
      <c r="I48" s="33">
        <v>455</v>
      </c>
      <c r="J48" s="33">
        <v>1235</v>
      </c>
      <c r="K48" s="33">
        <v>934</v>
      </c>
      <c r="L48" s="33">
        <v>598</v>
      </c>
      <c r="M48" s="33">
        <v>279</v>
      </c>
      <c r="N48" s="33">
        <v>3705</v>
      </c>
      <c r="O48" s="33">
        <v>2149</v>
      </c>
      <c r="P48" s="33">
        <v>259</v>
      </c>
      <c r="Q48" s="33">
        <v>29</v>
      </c>
      <c r="R48" s="33">
        <v>22</v>
      </c>
      <c r="S48" s="33">
        <v>5109</v>
      </c>
      <c r="T48" s="33">
        <v>3568</v>
      </c>
      <c r="U48" s="33">
        <v>2020</v>
      </c>
      <c r="V48" s="33">
        <v>950</v>
      </c>
      <c r="W48" s="33">
        <v>5006</v>
      </c>
      <c r="X48" s="33">
        <v>3467</v>
      </c>
      <c r="Y48" s="33">
        <v>1757</v>
      </c>
      <c r="Z48" s="33">
        <v>532</v>
      </c>
      <c r="AA48" s="33">
        <v>12390</v>
      </c>
      <c r="AB48" s="33">
        <v>8167</v>
      </c>
      <c r="AC48" s="33">
        <v>1568</v>
      </c>
      <c r="AD48" s="33">
        <v>177</v>
      </c>
      <c r="AE48" s="33">
        <v>107</v>
      </c>
      <c r="AF48" s="33">
        <v>885</v>
      </c>
      <c r="AG48" s="33">
        <v>797</v>
      </c>
      <c r="AH48" s="33">
        <v>620</v>
      </c>
      <c r="AI48" s="33">
        <v>434</v>
      </c>
      <c r="AJ48" s="33">
        <v>966</v>
      </c>
      <c r="AK48" s="33">
        <v>699</v>
      </c>
      <c r="AL48" s="33">
        <v>469</v>
      </c>
      <c r="AM48" s="33">
        <v>255</v>
      </c>
      <c r="AN48" s="33">
        <v>3063</v>
      </c>
      <c r="AO48" s="33">
        <v>1781</v>
      </c>
      <c r="AP48" s="33">
        <v>230</v>
      </c>
      <c r="AQ48" s="33">
        <v>31</v>
      </c>
      <c r="AR48" s="33">
        <v>20</v>
      </c>
      <c r="AS48" s="33">
        <v>531</v>
      </c>
      <c r="AT48" s="33">
        <v>587</v>
      </c>
      <c r="AU48" s="33">
        <v>527</v>
      </c>
      <c r="AV48" s="33">
        <v>401</v>
      </c>
      <c r="AW48" s="33">
        <v>640</v>
      </c>
      <c r="AX48" s="33">
        <v>531</v>
      </c>
      <c r="AY48" s="33">
        <v>383</v>
      </c>
      <c r="AZ48" s="33">
        <v>245</v>
      </c>
      <c r="BA48" s="33">
        <v>2335</v>
      </c>
      <c r="BB48" s="33">
        <v>1328</v>
      </c>
      <c r="BC48" s="33">
        <v>161</v>
      </c>
      <c r="BD48" s="33">
        <v>12</v>
      </c>
      <c r="BE48" s="33">
        <v>9</v>
      </c>
      <c r="BF48" s="33">
        <v>354</v>
      </c>
      <c r="BG48" s="33">
        <v>210</v>
      </c>
      <c r="BH48" s="33">
        <v>93</v>
      </c>
      <c r="BI48" s="33">
        <v>33</v>
      </c>
      <c r="BJ48" s="33">
        <v>326</v>
      </c>
      <c r="BK48" s="33">
        <v>168</v>
      </c>
      <c r="BL48" s="33">
        <v>86</v>
      </c>
      <c r="BM48" s="33">
        <v>10</v>
      </c>
      <c r="BN48" s="33">
        <v>728</v>
      </c>
      <c r="BO48" s="33">
        <v>453</v>
      </c>
      <c r="BP48" s="33">
        <v>69</v>
      </c>
      <c r="BQ48" s="33">
        <v>19</v>
      </c>
      <c r="BR48" s="33">
        <v>11</v>
      </c>
      <c r="BS48" s="33">
        <v>477</v>
      </c>
      <c r="BT48" s="33">
        <v>430</v>
      </c>
      <c r="BU48" s="33">
        <v>298</v>
      </c>
      <c r="BV48" s="33">
        <v>207</v>
      </c>
      <c r="BW48" s="33">
        <v>472</v>
      </c>
      <c r="BX48" s="33">
        <v>332</v>
      </c>
      <c r="BY48" s="33">
        <v>179</v>
      </c>
      <c r="BZ48" s="33">
        <v>103</v>
      </c>
      <c r="CA48" s="33">
        <v>1445</v>
      </c>
      <c r="CB48" s="33">
        <v>909</v>
      </c>
      <c r="CC48" s="33">
        <v>120</v>
      </c>
      <c r="CD48" s="33">
        <v>13</v>
      </c>
      <c r="CE48" s="33">
        <v>11</v>
      </c>
      <c r="CF48" s="33">
        <v>4862</v>
      </c>
      <c r="CG48" s="33">
        <v>6713</v>
      </c>
      <c r="CH48" s="33">
        <v>5830</v>
      </c>
      <c r="CI48" s="33">
        <v>4918</v>
      </c>
      <c r="CJ48" s="33">
        <v>6498</v>
      </c>
      <c r="CK48" s="33">
        <v>5244</v>
      </c>
      <c r="CL48" s="33">
        <v>4473</v>
      </c>
      <c r="CM48" s="33">
        <v>2706</v>
      </c>
      <c r="CN48" s="33">
        <v>25233</v>
      </c>
      <c r="CO48" s="33">
        <v>13991</v>
      </c>
      <c r="CP48" s="33">
        <v>1571</v>
      </c>
      <c r="CQ48" s="33">
        <v>285</v>
      </c>
      <c r="CR48" s="33">
        <v>164</v>
      </c>
      <c r="CS48" s="33">
        <v>125</v>
      </c>
      <c r="CT48" s="33" t="s">
        <v>856</v>
      </c>
      <c r="CU48" s="33">
        <v>14</v>
      </c>
      <c r="CV48" s="33">
        <v>0</v>
      </c>
      <c r="CW48" s="33">
        <v>0</v>
      </c>
      <c r="CX48" s="33">
        <v>6</v>
      </c>
      <c r="CY48" s="33">
        <v>31</v>
      </c>
      <c r="CZ48" s="33">
        <v>0</v>
      </c>
      <c r="DA48" s="33">
        <v>221</v>
      </c>
      <c r="DB48" s="33" t="s">
        <v>856</v>
      </c>
      <c r="DC48" s="33">
        <v>0</v>
      </c>
      <c r="DD48" s="33">
        <v>5</v>
      </c>
      <c r="DE48" s="33">
        <v>115</v>
      </c>
      <c r="DF48" s="33">
        <v>0</v>
      </c>
      <c r="DG48" s="33">
        <v>0</v>
      </c>
      <c r="DH48" s="33">
        <v>0</v>
      </c>
      <c r="DI48" s="33" t="s">
        <v>856</v>
      </c>
      <c r="DJ48" s="33">
        <v>0</v>
      </c>
      <c r="DK48" s="33" t="s">
        <v>856</v>
      </c>
      <c r="DL48" s="33">
        <v>183</v>
      </c>
      <c r="DM48" s="33">
        <v>943</v>
      </c>
      <c r="DN48" s="33">
        <v>62</v>
      </c>
      <c r="DO48" s="33">
        <v>137</v>
      </c>
      <c r="DP48" s="33">
        <v>166</v>
      </c>
      <c r="DQ48" s="33">
        <v>174</v>
      </c>
      <c r="DR48" s="33">
        <v>459</v>
      </c>
      <c r="DS48" s="33">
        <v>386</v>
      </c>
      <c r="DT48" s="33">
        <v>0</v>
      </c>
      <c r="DU48" s="33">
        <v>669</v>
      </c>
      <c r="DV48" s="33">
        <v>1373</v>
      </c>
      <c r="DW48" s="33">
        <v>123644</v>
      </c>
      <c r="DX48" s="33">
        <v>97699</v>
      </c>
      <c r="DY48" s="33">
        <v>80190</v>
      </c>
      <c r="DZ48" s="33">
        <v>54904</v>
      </c>
      <c r="EA48" s="33">
        <v>138267</v>
      </c>
      <c r="EB48" s="33">
        <v>104316</v>
      </c>
      <c r="EC48" s="33">
        <v>67607</v>
      </c>
      <c r="ED48" s="33">
        <v>33157</v>
      </c>
      <c r="EE48" s="33">
        <v>419287</v>
      </c>
      <c r="EF48" s="33">
        <v>245259</v>
      </c>
      <c r="EG48" s="33">
        <v>29662</v>
      </c>
      <c r="EH48" s="33">
        <v>3433</v>
      </c>
      <c r="EI48" s="33">
        <v>2143</v>
      </c>
      <c r="EJ48" s="34">
        <v>614845.34936999995</v>
      </c>
      <c r="EK48" s="34">
        <v>453508.44741999998</v>
      </c>
      <c r="EL48" s="34">
        <v>260009.34252999999</v>
      </c>
      <c r="EM48" s="34">
        <v>122475.49101</v>
      </c>
      <c r="EN48" s="34">
        <v>601571.04926</v>
      </c>
      <c r="EO48" s="34">
        <v>435611.67845000001</v>
      </c>
      <c r="EP48" s="35">
        <v>218444.2101</v>
      </c>
      <c r="EQ48" s="36">
        <v>73563.412117</v>
      </c>
      <c r="ER48" s="36">
        <v>1537341.2523000001</v>
      </c>
      <c r="ES48" s="36">
        <v>1003393.1422</v>
      </c>
      <c r="ET48" s="34">
        <v>201260.63943000001</v>
      </c>
      <c r="EU48" s="35">
        <v>23799.590081999999</v>
      </c>
      <c r="EV48" s="35">
        <v>14234.356250999999</v>
      </c>
      <c r="EW48" s="35">
        <v>343327.2537</v>
      </c>
      <c r="EX48" s="34">
        <v>177506.09268</v>
      </c>
      <c r="EY48" s="34">
        <v>79944.522729999997</v>
      </c>
      <c r="EZ48" s="36">
        <v>57151.414552000002</v>
      </c>
      <c r="FA48" s="34">
        <v>290516.33713</v>
      </c>
      <c r="FB48" s="34">
        <v>149271.27282000001</v>
      </c>
      <c r="FC48" s="36">
        <v>79138.811528000006</v>
      </c>
      <c r="FD48" s="36">
        <v>10869.710595</v>
      </c>
      <c r="FE48" s="33">
        <v>662797.34299000003</v>
      </c>
      <c r="FF48" s="34">
        <v>444988.02727999998</v>
      </c>
      <c r="FG48" s="34">
        <v>56328.522729999997</v>
      </c>
      <c r="FH48" s="34">
        <v>15948.522730000001</v>
      </c>
      <c r="FI48" s="34">
        <v>7663</v>
      </c>
      <c r="FJ48" s="35">
        <v>1129485.5086999999</v>
      </c>
      <c r="FK48" s="35">
        <v>1523297.3626999999</v>
      </c>
      <c r="FL48" s="35">
        <v>1331857.1306</v>
      </c>
      <c r="FM48" s="35">
        <v>1076836.2834000001</v>
      </c>
      <c r="FN48" s="37">
        <v>1526627.0360000001</v>
      </c>
      <c r="FO48" s="35">
        <v>1321638.1206</v>
      </c>
      <c r="FP48" s="34">
        <v>986883.78232</v>
      </c>
      <c r="FQ48" s="34">
        <v>637694.55449000001</v>
      </c>
      <c r="FR48" s="33">
        <v>5873792.2627999997</v>
      </c>
      <c r="FS48" s="36">
        <v>3231074.2743000002</v>
      </c>
      <c r="FT48" s="34">
        <v>361294.97829</v>
      </c>
      <c r="FU48" s="35">
        <v>44726.263451999999</v>
      </c>
      <c r="FV48" s="35">
        <v>23432</v>
      </c>
      <c r="FW48" s="39">
        <v>69.045328167999998</v>
      </c>
      <c r="FX48" s="39">
        <v>65.365853658999995</v>
      </c>
      <c r="FY48" s="33">
        <v>335</v>
      </c>
      <c r="FZ48" s="38">
        <v>214.50065505000001</v>
      </c>
      <c r="GA48" s="33">
        <v>204.09756098</v>
      </c>
      <c r="GB48" s="33">
        <v>1046</v>
      </c>
      <c r="GC48" s="47">
        <f t="shared" si="3"/>
        <v>0</v>
      </c>
      <c r="GD48" s="49">
        <f t="shared" si="4"/>
        <v>0</v>
      </c>
      <c r="GE48" s="31">
        <f t="shared" si="5"/>
        <v>4</v>
      </c>
    </row>
    <row r="49" spans="1:187" hidden="1" x14ac:dyDescent="0.25">
      <c r="A49" s="32" t="s">
        <v>869</v>
      </c>
      <c r="B49" s="32" t="s">
        <v>869</v>
      </c>
      <c r="C49" s="32" t="s">
        <v>870</v>
      </c>
      <c r="D49" s="45" t="s">
        <v>1681</v>
      </c>
      <c r="E49" s="45">
        <f t="shared" si="2"/>
        <v>43</v>
      </c>
      <c r="F49" s="33">
        <v>2872</v>
      </c>
      <c r="G49" s="33">
        <v>3180</v>
      </c>
      <c r="H49" s="33">
        <v>2823</v>
      </c>
      <c r="I49" s="33">
        <v>2310</v>
      </c>
      <c r="J49" s="33">
        <v>2501</v>
      </c>
      <c r="K49" s="33">
        <v>2426</v>
      </c>
      <c r="L49" s="33">
        <v>1820</v>
      </c>
      <c r="M49" s="33">
        <v>1064</v>
      </c>
      <c r="N49" s="33">
        <v>6136</v>
      </c>
      <c r="O49" s="33">
        <v>3817</v>
      </c>
      <c r="P49" s="33">
        <v>2835</v>
      </c>
      <c r="Q49" s="33">
        <v>2763</v>
      </c>
      <c r="R49" s="33">
        <v>3445</v>
      </c>
      <c r="S49" s="33">
        <v>24019</v>
      </c>
      <c r="T49" s="33">
        <v>17569</v>
      </c>
      <c r="U49" s="33">
        <v>9540</v>
      </c>
      <c r="V49" s="33">
        <v>4362</v>
      </c>
      <c r="W49" s="33">
        <v>25612</v>
      </c>
      <c r="X49" s="33">
        <v>17399</v>
      </c>
      <c r="Y49" s="33">
        <v>7955</v>
      </c>
      <c r="Z49" s="33">
        <v>2568</v>
      </c>
      <c r="AA49" s="33">
        <v>23884</v>
      </c>
      <c r="AB49" s="33">
        <v>19136</v>
      </c>
      <c r="AC49" s="33">
        <v>20588</v>
      </c>
      <c r="AD49" s="33">
        <v>20585</v>
      </c>
      <c r="AE49" s="33">
        <v>24831</v>
      </c>
      <c r="AF49" s="33">
        <v>6517</v>
      </c>
      <c r="AG49" s="33">
        <v>5473</v>
      </c>
      <c r="AH49" s="33">
        <v>3520</v>
      </c>
      <c r="AI49" s="33">
        <v>2225</v>
      </c>
      <c r="AJ49" s="33">
        <v>6884</v>
      </c>
      <c r="AK49" s="33">
        <v>5224</v>
      </c>
      <c r="AL49" s="33">
        <v>2812</v>
      </c>
      <c r="AM49" s="33">
        <v>1286</v>
      </c>
      <c r="AN49" s="33">
        <v>8539</v>
      </c>
      <c r="AO49" s="33">
        <v>6235</v>
      </c>
      <c r="AP49" s="33">
        <v>6050</v>
      </c>
      <c r="AQ49" s="33">
        <v>6148</v>
      </c>
      <c r="AR49" s="33">
        <v>6969</v>
      </c>
      <c r="AS49" s="33">
        <v>2420</v>
      </c>
      <c r="AT49" s="33">
        <v>2683</v>
      </c>
      <c r="AU49" s="33">
        <v>2268</v>
      </c>
      <c r="AV49" s="33">
        <v>1795</v>
      </c>
      <c r="AW49" s="33">
        <v>2320</v>
      </c>
      <c r="AX49" s="33">
        <v>2185</v>
      </c>
      <c r="AY49" s="33">
        <v>1684</v>
      </c>
      <c r="AZ49" s="33">
        <v>930</v>
      </c>
      <c r="BA49" s="33">
        <v>4846</v>
      </c>
      <c r="BB49" s="33">
        <v>3214</v>
      </c>
      <c r="BC49" s="33">
        <v>2648</v>
      </c>
      <c r="BD49" s="33">
        <v>2603</v>
      </c>
      <c r="BE49" s="33">
        <v>2974</v>
      </c>
      <c r="BF49" s="33">
        <v>4097</v>
      </c>
      <c r="BG49" s="33">
        <v>2790</v>
      </c>
      <c r="BH49" s="33">
        <v>1252</v>
      </c>
      <c r="BI49" s="33">
        <v>430</v>
      </c>
      <c r="BJ49" s="33">
        <v>4564</v>
      </c>
      <c r="BK49" s="33">
        <v>3039</v>
      </c>
      <c r="BL49" s="33">
        <v>1128</v>
      </c>
      <c r="BM49" s="33">
        <v>356</v>
      </c>
      <c r="BN49" s="33">
        <v>3693</v>
      </c>
      <c r="BO49" s="33">
        <v>3021</v>
      </c>
      <c r="BP49" s="33">
        <v>3402</v>
      </c>
      <c r="BQ49" s="33">
        <v>3545</v>
      </c>
      <c r="BR49" s="33">
        <v>3995</v>
      </c>
      <c r="BS49" s="33">
        <v>3320</v>
      </c>
      <c r="BT49" s="33">
        <v>2850</v>
      </c>
      <c r="BU49" s="33">
        <v>1976</v>
      </c>
      <c r="BV49" s="33">
        <v>1338</v>
      </c>
      <c r="BW49" s="33">
        <v>3190</v>
      </c>
      <c r="BX49" s="33">
        <v>2433</v>
      </c>
      <c r="BY49" s="33">
        <v>1390</v>
      </c>
      <c r="BZ49" s="33">
        <v>649</v>
      </c>
      <c r="CA49" s="33">
        <v>4275</v>
      </c>
      <c r="CB49" s="33">
        <v>3220</v>
      </c>
      <c r="CC49" s="33">
        <v>3033</v>
      </c>
      <c r="CD49" s="33">
        <v>3072</v>
      </c>
      <c r="CE49" s="33">
        <v>3546</v>
      </c>
      <c r="CF49" s="33">
        <v>21687</v>
      </c>
      <c r="CG49" s="33">
        <v>25537</v>
      </c>
      <c r="CH49" s="33">
        <v>21288</v>
      </c>
      <c r="CI49" s="33">
        <v>15824</v>
      </c>
      <c r="CJ49" s="33">
        <v>24182</v>
      </c>
      <c r="CK49" s="33">
        <v>21873</v>
      </c>
      <c r="CL49" s="33">
        <v>16373</v>
      </c>
      <c r="CM49" s="33">
        <v>9208</v>
      </c>
      <c r="CN49" s="33">
        <v>43994</v>
      </c>
      <c r="CO49" s="33">
        <v>31144</v>
      </c>
      <c r="CP49" s="33">
        <v>26824</v>
      </c>
      <c r="CQ49" s="33">
        <v>25519</v>
      </c>
      <c r="CR49" s="33">
        <v>28491</v>
      </c>
      <c r="CS49" s="33">
        <v>0</v>
      </c>
      <c r="CT49" s="33">
        <v>83</v>
      </c>
      <c r="CU49" s="33">
        <v>33</v>
      </c>
      <c r="CV49" s="33">
        <v>1157</v>
      </c>
      <c r="CW49" s="33">
        <v>269</v>
      </c>
      <c r="CX49" s="33">
        <v>136</v>
      </c>
      <c r="CY49" s="33">
        <v>119</v>
      </c>
      <c r="CZ49" s="33">
        <v>363</v>
      </c>
      <c r="DA49" s="33">
        <v>278</v>
      </c>
      <c r="DB49" s="33">
        <v>167</v>
      </c>
      <c r="DC49" s="33">
        <v>562</v>
      </c>
      <c r="DD49" s="33">
        <v>227</v>
      </c>
      <c r="DE49" s="33">
        <v>191</v>
      </c>
      <c r="DF49" s="33">
        <v>256</v>
      </c>
      <c r="DG49" s="33">
        <v>1772</v>
      </c>
      <c r="DH49" s="33">
        <v>17</v>
      </c>
      <c r="DI49" s="33">
        <v>1786</v>
      </c>
      <c r="DJ49" s="33">
        <v>803</v>
      </c>
      <c r="DK49" s="33">
        <v>1964</v>
      </c>
      <c r="DL49" s="33">
        <v>951</v>
      </c>
      <c r="DM49" s="33">
        <v>139</v>
      </c>
      <c r="DN49" s="33">
        <v>1178</v>
      </c>
      <c r="DO49" s="33">
        <v>1500</v>
      </c>
      <c r="DP49" s="33">
        <v>1765</v>
      </c>
      <c r="DQ49" s="33">
        <v>1509</v>
      </c>
      <c r="DR49" s="33">
        <v>1655</v>
      </c>
      <c r="DS49" s="33">
        <v>23</v>
      </c>
      <c r="DT49" s="33">
        <v>3517</v>
      </c>
      <c r="DU49" s="33">
        <v>7508</v>
      </c>
      <c r="DV49" s="33">
        <v>2597</v>
      </c>
      <c r="DW49" s="33">
        <v>344934</v>
      </c>
      <c r="DX49" s="33">
        <v>389208</v>
      </c>
      <c r="DY49" s="33">
        <v>340299</v>
      </c>
      <c r="DZ49" s="33">
        <v>283385</v>
      </c>
      <c r="EA49" s="33">
        <v>310047</v>
      </c>
      <c r="EB49" s="33">
        <v>296161</v>
      </c>
      <c r="EC49" s="33">
        <v>229178</v>
      </c>
      <c r="ED49" s="33">
        <v>134750</v>
      </c>
      <c r="EE49" s="33">
        <v>742234</v>
      </c>
      <c r="EF49" s="33">
        <v>472285</v>
      </c>
      <c r="EG49" s="33">
        <v>346443</v>
      </c>
      <c r="EH49" s="33">
        <v>342072</v>
      </c>
      <c r="EI49" s="33">
        <v>424928</v>
      </c>
      <c r="EJ49" s="35">
        <v>2760045.2445999999</v>
      </c>
      <c r="EK49" s="37">
        <v>2135055.1469999999</v>
      </c>
      <c r="EL49" s="35">
        <v>1135389.3075999999</v>
      </c>
      <c r="EM49" s="34">
        <v>503732.33866000001</v>
      </c>
      <c r="EN49" s="37">
        <v>2861850.0329999998</v>
      </c>
      <c r="EO49" s="35">
        <v>2017387.1850999999</v>
      </c>
      <c r="EP49" s="34">
        <v>934269.61173</v>
      </c>
      <c r="EQ49" s="34">
        <v>303186.33334000001</v>
      </c>
      <c r="ER49" s="35">
        <v>2778775.6373999999</v>
      </c>
      <c r="ES49" s="35">
        <v>2216629.5008999999</v>
      </c>
      <c r="ET49" s="35">
        <v>2363723.5707999999</v>
      </c>
      <c r="EU49" s="35">
        <v>2396858.1005000002</v>
      </c>
      <c r="EV49" s="35">
        <v>2894928.3914999999</v>
      </c>
      <c r="EW49" s="35">
        <v>4677673.2741</v>
      </c>
      <c r="EX49" s="35">
        <v>2856395.8838999998</v>
      </c>
      <c r="EY49" s="35">
        <v>1142701.7309000001</v>
      </c>
      <c r="EZ49" s="34">
        <v>399563.24044999998</v>
      </c>
      <c r="FA49" s="35">
        <v>5883527.4719000002</v>
      </c>
      <c r="FB49" s="35">
        <v>3473259.6812</v>
      </c>
      <c r="FC49" s="35">
        <v>1220260.4309</v>
      </c>
      <c r="FD49" s="35">
        <v>296438.73839999997</v>
      </c>
      <c r="FE49" s="35">
        <v>4005107.8607000001</v>
      </c>
      <c r="FF49" s="35">
        <v>3461023.4944000002</v>
      </c>
      <c r="FG49" s="35">
        <v>3882105.9202000001</v>
      </c>
      <c r="FH49" s="35">
        <v>3964667.4807000002</v>
      </c>
      <c r="FI49" s="35">
        <v>4636915.6956000002</v>
      </c>
      <c r="FJ49" s="35">
        <v>6387245.7566999998</v>
      </c>
      <c r="FK49" s="35">
        <v>7424759.9966000002</v>
      </c>
      <c r="FL49" s="35">
        <v>6387447.5418999996</v>
      </c>
      <c r="FM49" s="35">
        <v>5022273.2868999997</v>
      </c>
      <c r="FN49" s="35">
        <v>6534637.2825999996</v>
      </c>
      <c r="FO49" s="35">
        <v>6148163.8564999998</v>
      </c>
      <c r="FP49" s="35">
        <v>4816735.6634999998</v>
      </c>
      <c r="FQ49" s="35">
        <v>2683745.7714999998</v>
      </c>
      <c r="FR49" s="35">
        <v>13285179.589</v>
      </c>
      <c r="FS49" s="35">
        <v>9061793.7311000004</v>
      </c>
      <c r="FT49" s="37">
        <v>7437203.2620000001</v>
      </c>
      <c r="FU49" s="35">
        <v>7406829.9216999998</v>
      </c>
      <c r="FV49" s="37">
        <v>8214002.6527000004</v>
      </c>
      <c r="FW49" s="39">
        <v>65.427438613000007</v>
      </c>
      <c r="FX49" s="39">
        <v>62.579181521000002</v>
      </c>
      <c r="FY49" s="33">
        <v>2124</v>
      </c>
      <c r="FZ49" s="39">
        <v>115.69114209999999</v>
      </c>
      <c r="GA49" s="39">
        <v>114.69903656</v>
      </c>
      <c r="GB49" s="33">
        <v>3893</v>
      </c>
      <c r="GC49" s="47">
        <f t="shared" si="3"/>
        <v>0</v>
      </c>
      <c r="GD49" s="49">
        <f t="shared" si="4"/>
        <v>0</v>
      </c>
      <c r="GE49" s="31">
        <f t="shared" si="5"/>
        <v>0</v>
      </c>
    </row>
    <row r="50" spans="1:187" hidden="1" x14ac:dyDescent="0.25">
      <c r="A50" s="32" t="s">
        <v>954</v>
      </c>
      <c r="B50" s="32" t="s">
        <v>954</v>
      </c>
      <c r="C50" s="32" t="s">
        <v>955</v>
      </c>
      <c r="D50" s="45" t="s">
        <v>1737</v>
      </c>
      <c r="E50" s="45">
        <f t="shared" si="2"/>
        <v>37</v>
      </c>
      <c r="F50" s="33">
        <v>2748</v>
      </c>
      <c r="G50" s="33">
        <v>2533</v>
      </c>
      <c r="H50" s="33">
        <v>2083</v>
      </c>
      <c r="I50" s="33">
        <v>1823</v>
      </c>
      <c r="J50" s="33">
        <v>2843</v>
      </c>
      <c r="K50" s="33">
        <v>2374</v>
      </c>
      <c r="L50" s="33">
        <v>1584</v>
      </c>
      <c r="M50" s="33">
        <v>890</v>
      </c>
      <c r="N50" s="33">
        <v>5514</v>
      </c>
      <c r="O50" s="33">
        <v>4545</v>
      </c>
      <c r="P50" s="33">
        <v>3884</v>
      </c>
      <c r="Q50" s="33">
        <v>2175</v>
      </c>
      <c r="R50" s="33">
        <v>760</v>
      </c>
      <c r="S50" s="33">
        <v>28483</v>
      </c>
      <c r="T50" s="33">
        <v>20165</v>
      </c>
      <c r="U50" s="33">
        <v>10625</v>
      </c>
      <c r="V50" s="33">
        <v>5100</v>
      </c>
      <c r="W50" s="33">
        <v>29182</v>
      </c>
      <c r="X50" s="33">
        <v>18875</v>
      </c>
      <c r="Y50" s="33">
        <v>9587</v>
      </c>
      <c r="Z50" s="33">
        <v>3246</v>
      </c>
      <c r="AA50" s="33">
        <v>28992</v>
      </c>
      <c r="AB50" s="33">
        <v>33445</v>
      </c>
      <c r="AC50" s="33">
        <v>30962</v>
      </c>
      <c r="AD50" s="33">
        <v>21384</v>
      </c>
      <c r="AE50" s="33">
        <v>10480</v>
      </c>
      <c r="AF50" s="33">
        <v>5054</v>
      </c>
      <c r="AG50" s="33">
        <v>3690</v>
      </c>
      <c r="AH50" s="33">
        <v>2417</v>
      </c>
      <c r="AI50" s="33">
        <v>1780</v>
      </c>
      <c r="AJ50" s="33">
        <v>5445</v>
      </c>
      <c r="AK50" s="33">
        <v>3452</v>
      </c>
      <c r="AL50" s="33">
        <v>2073</v>
      </c>
      <c r="AM50" s="33">
        <v>916</v>
      </c>
      <c r="AN50" s="33">
        <v>6437</v>
      </c>
      <c r="AO50" s="33">
        <v>6657</v>
      </c>
      <c r="AP50" s="33">
        <v>5953</v>
      </c>
      <c r="AQ50" s="33">
        <v>3811</v>
      </c>
      <c r="AR50" s="33">
        <v>1969</v>
      </c>
      <c r="AS50" s="33">
        <v>2232</v>
      </c>
      <c r="AT50" s="33">
        <v>1985</v>
      </c>
      <c r="AU50" s="33">
        <v>1729</v>
      </c>
      <c r="AV50" s="33">
        <v>1530</v>
      </c>
      <c r="AW50" s="33">
        <v>2503</v>
      </c>
      <c r="AX50" s="33">
        <v>1941</v>
      </c>
      <c r="AY50" s="33">
        <v>1319</v>
      </c>
      <c r="AZ50" s="33">
        <v>727</v>
      </c>
      <c r="BA50" s="33">
        <v>4154</v>
      </c>
      <c r="BB50" s="33">
        <v>3738</v>
      </c>
      <c r="BC50" s="33">
        <v>3307</v>
      </c>
      <c r="BD50" s="33">
        <v>1940</v>
      </c>
      <c r="BE50" s="33">
        <v>827</v>
      </c>
      <c r="BF50" s="33">
        <v>2822</v>
      </c>
      <c r="BG50" s="33">
        <v>1705</v>
      </c>
      <c r="BH50" s="33">
        <v>688</v>
      </c>
      <c r="BI50" s="33">
        <v>250</v>
      </c>
      <c r="BJ50" s="33">
        <v>2942</v>
      </c>
      <c r="BK50" s="33">
        <v>1511</v>
      </c>
      <c r="BL50" s="33">
        <v>754</v>
      </c>
      <c r="BM50" s="33">
        <v>189</v>
      </c>
      <c r="BN50" s="33">
        <v>2283</v>
      </c>
      <c r="BO50" s="33">
        <v>2919</v>
      </c>
      <c r="BP50" s="33">
        <v>2646</v>
      </c>
      <c r="BQ50" s="33">
        <v>1871</v>
      </c>
      <c r="BR50" s="33">
        <v>1142</v>
      </c>
      <c r="BS50" s="33">
        <v>2329</v>
      </c>
      <c r="BT50" s="33">
        <v>1726</v>
      </c>
      <c r="BU50" s="33">
        <v>1156</v>
      </c>
      <c r="BV50" s="33">
        <v>871</v>
      </c>
      <c r="BW50" s="33">
        <v>2339</v>
      </c>
      <c r="BX50" s="33">
        <v>1533</v>
      </c>
      <c r="BY50" s="33">
        <v>900</v>
      </c>
      <c r="BZ50" s="33">
        <v>428</v>
      </c>
      <c r="CA50" s="33">
        <v>2955</v>
      </c>
      <c r="CB50" s="33">
        <v>2991</v>
      </c>
      <c r="CC50" s="33">
        <v>2742</v>
      </c>
      <c r="CD50" s="33">
        <v>1747</v>
      </c>
      <c r="CE50" s="33">
        <v>847</v>
      </c>
      <c r="CF50" s="33">
        <v>21329</v>
      </c>
      <c r="CG50" s="33">
        <v>18942</v>
      </c>
      <c r="CH50" s="33">
        <v>14878</v>
      </c>
      <c r="CI50" s="33">
        <v>14245</v>
      </c>
      <c r="CJ50" s="33">
        <v>25404</v>
      </c>
      <c r="CK50" s="33">
        <v>18744</v>
      </c>
      <c r="CL50" s="33">
        <v>13065</v>
      </c>
      <c r="CM50" s="33">
        <v>7876</v>
      </c>
      <c r="CN50" s="33">
        <v>39025</v>
      </c>
      <c r="CO50" s="33">
        <v>36407</v>
      </c>
      <c r="CP50" s="33">
        <v>31072</v>
      </c>
      <c r="CQ50" s="33">
        <v>19015</v>
      </c>
      <c r="CR50" s="33">
        <v>8964</v>
      </c>
      <c r="CS50" s="33">
        <v>0</v>
      </c>
      <c r="CT50" s="33">
        <v>403</v>
      </c>
      <c r="CU50" s="33">
        <v>15</v>
      </c>
      <c r="CV50" s="33">
        <v>8</v>
      </c>
      <c r="CW50" s="33">
        <v>103</v>
      </c>
      <c r="CX50" s="33">
        <v>535</v>
      </c>
      <c r="CY50" s="33">
        <v>154</v>
      </c>
      <c r="CZ50" s="33">
        <v>660</v>
      </c>
      <c r="DA50" s="33">
        <v>235</v>
      </c>
      <c r="DB50" s="33">
        <v>127</v>
      </c>
      <c r="DC50" s="33">
        <v>504</v>
      </c>
      <c r="DD50" s="33">
        <v>332</v>
      </c>
      <c r="DE50" s="33">
        <v>234</v>
      </c>
      <c r="DF50" s="33">
        <v>654</v>
      </c>
      <c r="DG50" s="33">
        <v>79</v>
      </c>
      <c r="DH50" s="33" t="s">
        <v>856</v>
      </c>
      <c r="DI50" s="33">
        <v>182</v>
      </c>
      <c r="DJ50" s="33">
        <v>22</v>
      </c>
      <c r="DK50" s="33">
        <v>931</v>
      </c>
      <c r="DL50" s="33">
        <v>1077</v>
      </c>
      <c r="DM50" s="33">
        <v>5197</v>
      </c>
      <c r="DN50" s="33">
        <v>1525</v>
      </c>
      <c r="DO50" s="33">
        <v>1769</v>
      </c>
      <c r="DP50" s="33">
        <v>971</v>
      </c>
      <c r="DQ50" s="33">
        <v>867</v>
      </c>
      <c r="DR50" s="33">
        <v>2083</v>
      </c>
      <c r="DS50" s="33">
        <v>736</v>
      </c>
      <c r="DT50" s="33">
        <v>1565</v>
      </c>
      <c r="DU50" s="33">
        <v>1799</v>
      </c>
      <c r="DV50" s="33">
        <v>836</v>
      </c>
      <c r="DW50" s="33">
        <v>325269</v>
      </c>
      <c r="DX50" s="33">
        <v>304288</v>
      </c>
      <c r="DY50" s="33">
        <v>255425</v>
      </c>
      <c r="DZ50" s="33">
        <v>225255</v>
      </c>
      <c r="EA50" s="33">
        <v>343662</v>
      </c>
      <c r="EB50" s="33">
        <v>291782</v>
      </c>
      <c r="EC50" s="33">
        <v>195452</v>
      </c>
      <c r="ED50" s="33">
        <v>112099</v>
      </c>
      <c r="EE50" s="33">
        <v>654105</v>
      </c>
      <c r="EF50" s="33">
        <v>552236</v>
      </c>
      <c r="EG50" s="33">
        <v>475025</v>
      </c>
      <c r="EH50" s="33">
        <v>272656</v>
      </c>
      <c r="EI50" s="33">
        <v>99210</v>
      </c>
      <c r="EJ50" s="35">
        <v>3220225.9654000001</v>
      </c>
      <c r="EK50" s="35">
        <v>2332747.6623</v>
      </c>
      <c r="EL50" s="35">
        <v>1246722.4051000001</v>
      </c>
      <c r="EM50" s="35">
        <v>590737.60459999996</v>
      </c>
      <c r="EN50" s="35">
        <v>3381827.2812999999</v>
      </c>
      <c r="EO50" s="35">
        <v>2219837.6532000001</v>
      </c>
      <c r="EP50" s="35">
        <v>1135611.6592999999</v>
      </c>
      <c r="EQ50" s="34">
        <v>366296.02097000001</v>
      </c>
      <c r="ER50" s="35">
        <v>3243775.5721</v>
      </c>
      <c r="ES50" s="35">
        <v>3859706.6671000002</v>
      </c>
      <c r="ET50" s="37">
        <v>3615341.8569999998</v>
      </c>
      <c r="EU50" s="35">
        <v>2481946.3657</v>
      </c>
      <c r="EV50" s="35">
        <v>1293235.7901999999</v>
      </c>
      <c r="EW50" s="35">
        <v>3392518.6704000002</v>
      </c>
      <c r="EX50" s="35">
        <v>1837681.6385999999</v>
      </c>
      <c r="EY50" s="34">
        <v>706622.14503999997</v>
      </c>
      <c r="EZ50" s="35">
        <v>293778.0528</v>
      </c>
      <c r="FA50" s="37">
        <v>3675259.4819999998</v>
      </c>
      <c r="FB50" s="35">
        <v>2017596.7346000001</v>
      </c>
      <c r="FC50" s="34">
        <v>778338.53275999997</v>
      </c>
      <c r="FD50" s="34">
        <v>209650.82402999999</v>
      </c>
      <c r="FE50" s="35">
        <v>2387160.0802000002</v>
      </c>
      <c r="FF50" s="35">
        <v>3326161.2417000001</v>
      </c>
      <c r="FG50" s="35">
        <v>3208441.3728999998</v>
      </c>
      <c r="FH50" s="35">
        <v>2273003.7812999999</v>
      </c>
      <c r="FI50" s="35">
        <v>1716679.6041000001</v>
      </c>
      <c r="FJ50" s="35">
        <v>5722347.1140999999</v>
      </c>
      <c r="FK50" s="35">
        <v>5058047.1944000004</v>
      </c>
      <c r="FL50" s="35">
        <v>4355072.3082999997</v>
      </c>
      <c r="FM50" s="35">
        <v>4003389.6217</v>
      </c>
      <c r="FN50" s="35">
        <v>6762225.5264999997</v>
      </c>
      <c r="FO50" s="35">
        <v>5148874.0075000003</v>
      </c>
      <c r="FP50" s="35">
        <v>3734622.1346</v>
      </c>
      <c r="FQ50" s="43">
        <v>2017807.3</v>
      </c>
      <c r="FR50" s="35">
        <v>10610292.056</v>
      </c>
      <c r="FS50" s="35">
        <v>9879899.7478999998</v>
      </c>
      <c r="FT50" s="35">
        <v>8845253.6754999999</v>
      </c>
      <c r="FU50" s="35">
        <v>5053328.5992000001</v>
      </c>
      <c r="FV50" s="37">
        <v>2413611.1280999999</v>
      </c>
      <c r="FW50" s="39">
        <v>49.917228825000002</v>
      </c>
      <c r="FX50" s="39">
        <v>46.521931768000002</v>
      </c>
      <c r="FY50" s="33">
        <v>1155</v>
      </c>
      <c r="FZ50" s="38">
        <v>171.19431496999999</v>
      </c>
      <c r="GA50" s="38">
        <v>165.4247392</v>
      </c>
      <c r="GB50" s="33">
        <v>4107</v>
      </c>
      <c r="GC50" s="47">
        <f t="shared" si="3"/>
        <v>0</v>
      </c>
      <c r="GD50" s="49">
        <f t="shared" si="4"/>
        <v>0</v>
      </c>
      <c r="GE50" s="31">
        <f t="shared" si="5"/>
        <v>1</v>
      </c>
    </row>
    <row r="51" spans="1:187" hidden="1" x14ac:dyDescent="0.25">
      <c r="A51" s="32" t="s">
        <v>998</v>
      </c>
      <c r="B51" s="32" t="s">
        <v>998</v>
      </c>
      <c r="C51" s="32" t="s">
        <v>999</v>
      </c>
      <c r="D51" s="45" t="s">
        <v>1569</v>
      </c>
      <c r="E51" s="45">
        <f t="shared" si="2"/>
        <v>26</v>
      </c>
      <c r="F51" s="33">
        <v>1863</v>
      </c>
      <c r="G51" s="33">
        <v>2105</v>
      </c>
      <c r="H51" s="33">
        <v>2111</v>
      </c>
      <c r="I51" s="33">
        <v>1873</v>
      </c>
      <c r="J51" s="33">
        <v>1817</v>
      </c>
      <c r="K51" s="33">
        <v>1724</v>
      </c>
      <c r="L51" s="33">
        <v>1380</v>
      </c>
      <c r="M51" s="33">
        <v>822</v>
      </c>
      <c r="N51" s="33">
        <v>1769</v>
      </c>
      <c r="O51" s="33">
        <v>1199</v>
      </c>
      <c r="P51" s="33">
        <v>3618</v>
      </c>
      <c r="Q51" s="33">
        <v>3638</v>
      </c>
      <c r="R51" s="33">
        <v>3471</v>
      </c>
      <c r="S51" s="33">
        <v>20733</v>
      </c>
      <c r="T51" s="33">
        <v>17194</v>
      </c>
      <c r="U51" s="33">
        <v>11337</v>
      </c>
      <c r="V51" s="33">
        <v>5898</v>
      </c>
      <c r="W51" s="33">
        <v>22244</v>
      </c>
      <c r="X51" s="33">
        <v>18394</v>
      </c>
      <c r="Y51" s="33">
        <v>10666</v>
      </c>
      <c r="Z51" s="33">
        <v>3651</v>
      </c>
      <c r="AA51" s="33">
        <v>10410</v>
      </c>
      <c r="AB51" s="33">
        <v>9818</v>
      </c>
      <c r="AC51" s="33">
        <v>29495</v>
      </c>
      <c r="AD51" s="33">
        <v>29387</v>
      </c>
      <c r="AE51" s="33">
        <v>31007</v>
      </c>
      <c r="AF51" s="33">
        <v>3971</v>
      </c>
      <c r="AG51" s="33">
        <v>3419</v>
      </c>
      <c r="AH51" s="33">
        <v>2636</v>
      </c>
      <c r="AI51" s="33">
        <v>2199</v>
      </c>
      <c r="AJ51" s="33">
        <v>4328</v>
      </c>
      <c r="AK51" s="33">
        <v>3600</v>
      </c>
      <c r="AL51" s="33">
        <v>2228</v>
      </c>
      <c r="AM51" s="33">
        <v>1194</v>
      </c>
      <c r="AN51" s="33">
        <v>2698</v>
      </c>
      <c r="AO51" s="33">
        <v>2046</v>
      </c>
      <c r="AP51" s="33">
        <v>6191</v>
      </c>
      <c r="AQ51" s="33">
        <v>6315</v>
      </c>
      <c r="AR51" s="33">
        <v>6325</v>
      </c>
      <c r="AS51" s="33">
        <v>1512</v>
      </c>
      <c r="AT51" s="33">
        <v>1838</v>
      </c>
      <c r="AU51" s="33">
        <v>1867</v>
      </c>
      <c r="AV51" s="33">
        <v>1934</v>
      </c>
      <c r="AW51" s="33">
        <v>1579</v>
      </c>
      <c r="AX51" s="33">
        <v>1762</v>
      </c>
      <c r="AY51" s="33">
        <v>1394</v>
      </c>
      <c r="AZ51" s="33">
        <v>929</v>
      </c>
      <c r="BA51" s="33">
        <v>1660</v>
      </c>
      <c r="BB51" s="33">
        <v>1118</v>
      </c>
      <c r="BC51" s="33">
        <v>3479</v>
      </c>
      <c r="BD51" s="33">
        <v>3391</v>
      </c>
      <c r="BE51" s="33">
        <v>3167</v>
      </c>
      <c r="BF51" s="33">
        <v>2459</v>
      </c>
      <c r="BG51" s="33">
        <v>1581</v>
      </c>
      <c r="BH51" s="33">
        <v>769</v>
      </c>
      <c r="BI51" s="33">
        <v>265</v>
      </c>
      <c r="BJ51" s="33">
        <v>2749</v>
      </c>
      <c r="BK51" s="33">
        <v>1838</v>
      </c>
      <c r="BL51" s="33">
        <v>834</v>
      </c>
      <c r="BM51" s="33">
        <v>265</v>
      </c>
      <c r="BN51" s="33">
        <v>1038</v>
      </c>
      <c r="BO51" s="33">
        <v>928</v>
      </c>
      <c r="BP51" s="33">
        <v>2712</v>
      </c>
      <c r="BQ51" s="33">
        <v>2924</v>
      </c>
      <c r="BR51" s="33">
        <v>3158</v>
      </c>
      <c r="BS51" s="33">
        <v>1963</v>
      </c>
      <c r="BT51" s="33">
        <v>1716</v>
      </c>
      <c r="BU51" s="33">
        <v>1405</v>
      </c>
      <c r="BV51" s="33">
        <v>1212</v>
      </c>
      <c r="BW51" s="33">
        <v>1956</v>
      </c>
      <c r="BX51" s="33">
        <v>1627</v>
      </c>
      <c r="BY51" s="33">
        <v>1044</v>
      </c>
      <c r="BZ51" s="33">
        <v>592</v>
      </c>
      <c r="CA51" s="33">
        <v>1248</v>
      </c>
      <c r="CB51" s="33">
        <v>1034</v>
      </c>
      <c r="CC51" s="33">
        <v>3088</v>
      </c>
      <c r="CD51" s="33">
        <v>3121</v>
      </c>
      <c r="CE51" s="33">
        <v>3024</v>
      </c>
      <c r="CF51" s="33">
        <v>11356</v>
      </c>
      <c r="CG51" s="33">
        <v>14723</v>
      </c>
      <c r="CH51" s="33">
        <v>15021</v>
      </c>
      <c r="CI51" s="33">
        <v>15351</v>
      </c>
      <c r="CJ51" s="33">
        <v>10983</v>
      </c>
      <c r="CK51" s="33">
        <v>14114</v>
      </c>
      <c r="CL51" s="33">
        <v>11241</v>
      </c>
      <c r="CM51" s="33">
        <v>7521</v>
      </c>
      <c r="CN51" s="33">
        <v>12544</v>
      </c>
      <c r="CO51" s="33">
        <v>9194</v>
      </c>
      <c r="CP51" s="33">
        <v>28847</v>
      </c>
      <c r="CQ51" s="33">
        <v>26052</v>
      </c>
      <c r="CR51" s="33">
        <v>23673</v>
      </c>
      <c r="CS51" s="33">
        <v>20</v>
      </c>
      <c r="CT51" s="33">
        <v>168</v>
      </c>
      <c r="CU51" s="33">
        <v>26</v>
      </c>
      <c r="CV51" s="33">
        <v>102</v>
      </c>
      <c r="CW51" s="33">
        <v>64</v>
      </c>
      <c r="CX51" s="33">
        <v>213</v>
      </c>
      <c r="CY51" s="33">
        <v>79</v>
      </c>
      <c r="CZ51" s="33">
        <v>0</v>
      </c>
      <c r="DA51" s="33">
        <v>0</v>
      </c>
      <c r="DB51" s="33">
        <v>215</v>
      </c>
      <c r="DC51" s="33">
        <v>103</v>
      </c>
      <c r="DD51" s="33">
        <v>190</v>
      </c>
      <c r="DE51" s="33">
        <v>255</v>
      </c>
      <c r="DF51" s="33">
        <v>163</v>
      </c>
      <c r="DG51" s="33">
        <v>918</v>
      </c>
      <c r="DH51" s="33">
        <v>0</v>
      </c>
      <c r="DI51" s="33">
        <v>656</v>
      </c>
      <c r="DJ51" s="33">
        <v>1127</v>
      </c>
      <c r="DK51" s="33">
        <v>0</v>
      </c>
      <c r="DL51" s="33">
        <v>822</v>
      </c>
      <c r="DM51" s="33">
        <v>7</v>
      </c>
      <c r="DN51" s="33">
        <v>1937</v>
      </c>
      <c r="DO51" s="33">
        <v>1018</v>
      </c>
      <c r="DP51" s="33">
        <v>1113</v>
      </c>
      <c r="DQ51" s="33">
        <v>1396</v>
      </c>
      <c r="DR51" s="33">
        <v>1106</v>
      </c>
      <c r="DS51" s="33">
        <v>1287</v>
      </c>
      <c r="DT51" s="33">
        <v>1437</v>
      </c>
      <c r="DU51" s="33">
        <v>2612</v>
      </c>
      <c r="DV51" s="33">
        <v>5564</v>
      </c>
      <c r="DW51" s="33">
        <v>211240</v>
      </c>
      <c r="DX51" s="33">
        <v>241134</v>
      </c>
      <c r="DY51" s="33">
        <v>245396</v>
      </c>
      <c r="DZ51" s="33">
        <v>221013</v>
      </c>
      <c r="EA51" s="33">
        <v>206047</v>
      </c>
      <c r="EB51" s="33">
        <v>200126</v>
      </c>
      <c r="EC51" s="33">
        <v>160662</v>
      </c>
      <c r="ED51" s="33">
        <v>97314</v>
      </c>
      <c r="EE51" s="33">
        <v>204938</v>
      </c>
      <c r="EF51" s="33">
        <v>139177</v>
      </c>
      <c r="EG51" s="33">
        <v>417520</v>
      </c>
      <c r="EH51" s="33">
        <v>421712</v>
      </c>
      <c r="EI51" s="33">
        <v>399585</v>
      </c>
      <c r="EJ51" s="35">
        <v>2256022.4021999999</v>
      </c>
      <c r="EK51" s="35">
        <v>2004267.3764</v>
      </c>
      <c r="EL51" s="35">
        <v>1310691.1994</v>
      </c>
      <c r="EM51" s="34">
        <v>681238.71348000003</v>
      </c>
      <c r="EN51" s="37">
        <v>2435678.1310000001</v>
      </c>
      <c r="EO51" s="35">
        <v>2129529.0751</v>
      </c>
      <c r="EP51" s="35">
        <v>1254499.5695</v>
      </c>
      <c r="EQ51" s="34">
        <v>432064.22171000001</v>
      </c>
      <c r="ER51" s="35">
        <v>1177666.8940000001</v>
      </c>
      <c r="ES51" s="35">
        <v>1121604.3636</v>
      </c>
      <c r="ET51" s="35">
        <v>3363861.3305000002</v>
      </c>
      <c r="EU51" s="35">
        <v>3332835.4172999999</v>
      </c>
      <c r="EV51" s="37">
        <v>3508022.6834</v>
      </c>
      <c r="EW51" s="35">
        <v>2687806.0447999998</v>
      </c>
      <c r="EX51" s="35">
        <v>1495823.9272</v>
      </c>
      <c r="EY51" s="34">
        <v>719689.18741000001</v>
      </c>
      <c r="EZ51" s="34">
        <v>230097.03125999999</v>
      </c>
      <c r="FA51" s="37">
        <v>2730534.736</v>
      </c>
      <c r="FB51" s="35">
        <v>1744455.8736</v>
      </c>
      <c r="FC51" s="34">
        <v>759323.74722999998</v>
      </c>
      <c r="FD51" s="34">
        <v>211754.96424999999</v>
      </c>
      <c r="FE51" s="35">
        <v>965714.54081000003</v>
      </c>
      <c r="FF51" s="35">
        <v>966093.99341</v>
      </c>
      <c r="FG51" s="35">
        <v>2722089.4791999999</v>
      </c>
      <c r="FH51" s="34">
        <v>2977520.6683</v>
      </c>
      <c r="FI51" s="34">
        <v>2948066.8300999999</v>
      </c>
      <c r="FJ51" s="35">
        <v>3583313.9892000002</v>
      </c>
      <c r="FK51" s="35">
        <v>4473282.5721000005</v>
      </c>
      <c r="FL51" s="35">
        <v>4747229.1622000001</v>
      </c>
      <c r="FM51" s="35">
        <v>5109428.1407000003</v>
      </c>
      <c r="FN51" s="35">
        <v>3737450.2694999999</v>
      </c>
      <c r="FO51" s="35">
        <v>4438241.4415999996</v>
      </c>
      <c r="FP51" s="35">
        <v>3555582.1752999998</v>
      </c>
      <c r="FQ51" s="37">
        <v>2481890.4369999999</v>
      </c>
      <c r="FR51" s="35">
        <v>4072468.6970000002</v>
      </c>
      <c r="FS51" s="35">
        <v>2907923.2116999999</v>
      </c>
      <c r="FT51" s="35">
        <v>8996928.5473999996</v>
      </c>
      <c r="FU51" s="35">
        <v>8471620.1788999997</v>
      </c>
      <c r="FV51" s="37">
        <v>7677477.5525000002</v>
      </c>
      <c r="FW51" s="39">
        <v>56.447149977000002</v>
      </c>
      <c r="FX51" s="39">
        <v>60.148462354000003</v>
      </c>
      <c r="FY51" s="33">
        <v>1418</v>
      </c>
      <c r="FZ51" s="39">
        <v>106.32743784</v>
      </c>
      <c r="GA51" s="39">
        <v>110.58324496</v>
      </c>
      <c r="GB51" s="33">
        <v>2607</v>
      </c>
      <c r="GC51" s="47">
        <f t="shared" si="3"/>
        <v>0</v>
      </c>
      <c r="GD51" s="49">
        <f t="shared" si="4"/>
        <v>0</v>
      </c>
      <c r="GE51" s="31">
        <f t="shared" si="5"/>
        <v>0</v>
      </c>
    </row>
    <row r="52" spans="1:187" hidden="1" x14ac:dyDescent="0.25">
      <c r="A52" s="32" t="s">
        <v>881</v>
      </c>
      <c r="B52" s="32" t="s">
        <v>881</v>
      </c>
      <c r="C52" s="32" t="s">
        <v>882</v>
      </c>
      <c r="D52" s="45" t="s">
        <v>1511</v>
      </c>
      <c r="E52" s="45">
        <f t="shared" si="2"/>
        <v>23</v>
      </c>
      <c r="F52" s="33">
        <v>1151</v>
      </c>
      <c r="G52" s="33">
        <v>1257</v>
      </c>
      <c r="H52" s="33">
        <v>1075</v>
      </c>
      <c r="I52" s="33">
        <v>1024</v>
      </c>
      <c r="J52" s="33">
        <v>1195</v>
      </c>
      <c r="K52" s="33">
        <v>1114</v>
      </c>
      <c r="L52" s="33">
        <v>797</v>
      </c>
      <c r="M52" s="33">
        <v>486</v>
      </c>
      <c r="N52" s="33">
        <v>951</v>
      </c>
      <c r="O52" s="33">
        <v>2540</v>
      </c>
      <c r="P52" s="33">
        <v>2562</v>
      </c>
      <c r="Q52" s="33">
        <v>1674</v>
      </c>
      <c r="R52" s="33">
        <v>372</v>
      </c>
      <c r="S52" s="33">
        <v>7286</v>
      </c>
      <c r="T52" s="33">
        <v>6131</v>
      </c>
      <c r="U52" s="33">
        <v>4155</v>
      </c>
      <c r="V52" s="33">
        <v>2088</v>
      </c>
      <c r="W52" s="33">
        <v>7050</v>
      </c>
      <c r="X52" s="33">
        <v>5219</v>
      </c>
      <c r="Y52" s="33">
        <v>3002</v>
      </c>
      <c r="Z52" s="33">
        <v>1186</v>
      </c>
      <c r="AA52" s="33">
        <v>3767</v>
      </c>
      <c r="AB52" s="33">
        <v>11679</v>
      </c>
      <c r="AC52" s="33">
        <v>11362</v>
      </c>
      <c r="AD52" s="33">
        <v>7908</v>
      </c>
      <c r="AE52" s="33">
        <v>1401</v>
      </c>
      <c r="AF52" s="33">
        <v>989</v>
      </c>
      <c r="AG52" s="33">
        <v>974</v>
      </c>
      <c r="AH52" s="33">
        <v>842</v>
      </c>
      <c r="AI52" s="33">
        <v>667</v>
      </c>
      <c r="AJ52" s="33">
        <v>1084</v>
      </c>
      <c r="AK52" s="33">
        <v>984</v>
      </c>
      <c r="AL52" s="33">
        <v>647</v>
      </c>
      <c r="AM52" s="33">
        <v>351</v>
      </c>
      <c r="AN52" s="33">
        <v>749</v>
      </c>
      <c r="AO52" s="33">
        <v>2106</v>
      </c>
      <c r="AP52" s="33">
        <v>2074</v>
      </c>
      <c r="AQ52" s="33">
        <v>1349</v>
      </c>
      <c r="AR52" s="33">
        <v>260</v>
      </c>
      <c r="AS52" s="33">
        <v>464</v>
      </c>
      <c r="AT52" s="33">
        <v>577</v>
      </c>
      <c r="AU52" s="33">
        <v>574</v>
      </c>
      <c r="AV52" s="33">
        <v>549</v>
      </c>
      <c r="AW52" s="33">
        <v>609</v>
      </c>
      <c r="AX52" s="33">
        <v>614</v>
      </c>
      <c r="AY52" s="33">
        <v>435</v>
      </c>
      <c r="AZ52" s="33">
        <v>274</v>
      </c>
      <c r="BA52" s="33">
        <v>477</v>
      </c>
      <c r="BB52" s="33">
        <v>1330</v>
      </c>
      <c r="BC52" s="33">
        <v>1310</v>
      </c>
      <c r="BD52" s="33">
        <v>803</v>
      </c>
      <c r="BE52" s="33">
        <v>176</v>
      </c>
      <c r="BF52" s="33">
        <v>525</v>
      </c>
      <c r="BG52" s="33">
        <v>397</v>
      </c>
      <c r="BH52" s="33">
        <v>268</v>
      </c>
      <c r="BI52" s="33">
        <v>118</v>
      </c>
      <c r="BJ52" s="33">
        <v>475</v>
      </c>
      <c r="BK52" s="33">
        <v>370</v>
      </c>
      <c r="BL52" s="33">
        <v>212</v>
      </c>
      <c r="BM52" s="33">
        <v>77</v>
      </c>
      <c r="BN52" s="33">
        <v>272</v>
      </c>
      <c r="BO52" s="33">
        <v>776</v>
      </c>
      <c r="BP52" s="33">
        <v>764</v>
      </c>
      <c r="BQ52" s="33">
        <v>546</v>
      </c>
      <c r="BR52" s="33">
        <v>84</v>
      </c>
      <c r="BS52" s="33">
        <v>685</v>
      </c>
      <c r="BT52" s="33">
        <v>658</v>
      </c>
      <c r="BU52" s="33">
        <v>574</v>
      </c>
      <c r="BV52" s="33">
        <v>479</v>
      </c>
      <c r="BW52" s="33">
        <v>683</v>
      </c>
      <c r="BX52" s="33">
        <v>614</v>
      </c>
      <c r="BY52" s="33">
        <v>400</v>
      </c>
      <c r="BZ52" s="33">
        <v>221</v>
      </c>
      <c r="CA52" s="33">
        <v>496</v>
      </c>
      <c r="CB52" s="33">
        <v>1387</v>
      </c>
      <c r="CC52" s="33">
        <v>1353</v>
      </c>
      <c r="CD52" s="33">
        <v>898</v>
      </c>
      <c r="CE52" s="33">
        <v>180</v>
      </c>
      <c r="CF52" s="33">
        <v>5400</v>
      </c>
      <c r="CG52" s="33">
        <v>8061</v>
      </c>
      <c r="CH52" s="33">
        <v>8490</v>
      </c>
      <c r="CI52" s="33">
        <v>7298</v>
      </c>
      <c r="CJ52" s="33">
        <v>6965</v>
      </c>
      <c r="CK52" s="33">
        <v>8140</v>
      </c>
      <c r="CL52" s="33">
        <v>4787</v>
      </c>
      <c r="CM52" s="33">
        <v>3769</v>
      </c>
      <c r="CN52" s="33">
        <v>7396</v>
      </c>
      <c r="CO52" s="33">
        <v>17360</v>
      </c>
      <c r="CP52" s="33">
        <v>16353</v>
      </c>
      <c r="CQ52" s="33">
        <v>9950</v>
      </c>
      <c r="CR52" s="33">
        <v>1851</v>
      </c>
      <c r="CS52" s="33">
        <v>165</v>
      </c>
      <c r="CT52" s="33">
        <v>0</v>
      </c>
      <c r="CU52" s="33" t="s">
        <v>856</v>
      </c>
      <c r="CV52" s="33">
        <v>0</v>
      </c>
      <c r="CW52" s="33" t="s">
        <v>856</v>
      </c>
      <c r="CX52" s="33">
        <v>8</v>
      </c>
      <c r="CY52" s="33">
        <v>41</v>
      </c>
      <c r="CZ52" s="33">
        <v>0</v>
      </c>
      <c r="DA52" s="33">
        <v>194</v>
      </c>
      <c r="DB52" s="33">
        <v>0</v>
      </c>
      <c r="DC52" s="33">
        <v>0</v>
      </c>
      <c r="DD52" s="33">
        <v>129</v>
      </c>
      <c r="DE52" s="33">
        <v>97</v>
      </c>
      <c r="DF52" s="33">
        <v>0</v>
      </c>
      <c r="DG52" s="33">
        <v>54</v>
      </c>
      <c r="DH52" s="33">
        <v>0</v>
      </c>
      <c r="DI52" s="33">
        <v>0</v>
      </c>
      <c r="DJ52" s="33">
        <v>0</v>
      </c>
      <c r="DK52" s="33" t="s">
        <v>856</v>
      </c>
      <c r="DL52" s="33">
        <v>42</v>
      </c>
      <c r="DM52" s="33">
        <v>0</v>
      </c>
      <c r="DN52" s="33">
        <v>20</v>
      </c>
      <c r="DO52" s="33">
        <v>236</v>
      </c>
      <c r="DP52" s="33">
        <v>434</v>
      </c>
      <c r="DQ52" s="33">
        <v>695</v>
      </c>
      <c r="DR52" s="33">
        <v>47</v>
      </c>
      <c r="DS52" s="33">
        <v>667</v>
      </c>
      <c r="DT52" s="33">
        <v>915</v>
      </c>
      <c r="DU52" s="33">
        <v>91</v>
      </c>
      <c r="DV52" s="33">
        <v>2588</v>
      </c>
      <c r="DW52" s="33">
        <v>125925</v>
      </c>
      <c r="DX52" s="33">
        <v>139458</v>
      </c>
      <c r="DY52" s="33">
        <v>126207</v>
      </c>
      <c r="DZ52" s="33">
        <v>120737</v>
      </c>
      <c r="EA52" s="33">
        <v>135435</v>
      </c>
      <c r="EB52" s="33">
        <v>127948</v>
      </c>
      <c r="EC52" s="33">
        <v>91528</v>
      </c>
      <c r="ED52" s="33">
        <v>57239</v>
      </c>
      <c r="EE52" s="33">
        <v>108604</v>
      </c>
      <c r="EF52" s="33">
        <v>291748</v>
      </c>
      <c r="EG52" s="33">
        <v>292647</v>
      </c>
      <c r="EH52" s="33">
        <v>188113</v>
      </c>
      <c r="EI52" s="33">
        <v>43365</v>
      </c>
      <c r="EJ52" s="34">
        <v>917526.83077</v>
      </c>
      <c r="EK52" s="34">
        <v>791749.01058999996</v>
      </c>
      <c r="EL52" s="34">
        <v>516860.41745000001</v>
      </c>
      <c r="EM52" s="34">
        <v>269145.76241999998</v>
      </c>
      <c r="EN52" s="34">
        <v>860229.03274000005</v>
      </c>
      <c r="EO52" s="34">
        <v>660096.14390999998</v>
      </c>
      <c r="EP52" s="34">
        <v>370934.82785</v>
      </c>
      <c r="EQ52" s="34">
        <v>148166.74020999999</v>
      </c>
      <c r="ER52" s="34">
        <v>468204.48035999999</v>
      </c>
      <c r="ES52" s="34">
        <v>1489418.9659</v>
      </c>
      <c r="ET52" s="35">
        <v>1407263.8661</v>
      </c>
      <c r="EU52" s="35">
        <v>995285.40986000001</v>
      </c>
      <c r="EV52" s="34">
        <v>174536.04371</v>
      </c>
      <c r="EW52" s="34">
        <v>775038.77341000002</v>
      </c>
      <c r="EX52" s="34">
        <v>526904.42364000005</v>
      </c>
      <c r="EY52" s="34">
        <v>285777.76724000002</v>
      </c>
      <c r="EZ52" s="34">
        <v>133635.24807999999</v>
      </c>
      <c r="FA52" s="34">
        <v>677249.92405999999</v>
      </c>
      <c r="FB52" s="34">
        <v>464924.81806999998</v>
      </c>
      <c r="FC52" s="34">
        <v>253827.95929</v>
      </c>
      <c r="FD52" s="36">
        <v>67917.600546999995</v>
      </c>
      <c r="FE52" s="34">
        <v>333643.17031000002</v>
      </c>
      <c r="FF52" s="34">
        <v>1070869.5175999999</v>
      </c>
      <c r="FG52" s="34">
        <v>969239.31778000004</v>
      </c>
      <c r="FH52" s="35">
        <v>701275.71990999999</v>
      </c>
      <c r="FI52" s="34">
        <v>110248.78872</v>
      </c>
      <c r="FJ52" s="35">
        <v>1415967.3573</v>
      </c>
      <c r="FK52" s="35">
        <v>1853185.5186999999</v>
      </c>
      <c r="FL52" s="35">
        <v>1962468.1014</v>
      </c>
      <c r="FM52" s="35">
        <v>1881172.5294000001</v>
      </c>
      <c r="FN52" s="35">
        <v>1919576.0766</v>
      </c>
      <c r="FO52" s="37">
        <v>1860189.9469999999</v>
      </c>
      <c r="FP52" s="35">
        <v>1319818.3568</v>
      </c>
      <c r="FQ52" s="34">
        <v>937466.22681000002</v>
      </c>
      <c r="FR52" s="34">
        <v>1550832.9661000001</v>
      </c>
      <c r="FS52" s="35">
        <v>4334114.5268000001</v>
      </c>
      <c r="FT52" s="35">
        <v>4180711.8536</v>
      </c>
      <c r="FU52" s="35">
        <v>2498649.2892</v>
      </c>
      <c r="FV52" s="35">
        <v>585535.47838999995</v>
      </c>
      <c r="FW52" s="38">
        <v>78.701385131999999</v>
      </c>
      <c r="FX52" s="38">
        <v>82.899969409999997</v>
      </c>
      <c r="FY52" s="33">
        <v>542</v>
      </c>
      <c r="FZ52" s="39">
        <v>111.49863667</v>
      </c>
      <c r="GA52" s="39">
        <v>112.26674824</v>
      </c>
      <c r="GB52" s="33">
        <v>734</v>
      </c>
      <c r="GC52" s="47">
        <f t="shared" si="3"/>
        <v>0</v>
      </c>
      <c r="GD52" s="49">
        <f t="shared" si="4"/>
        <v>0</v>
      </c>
      <c r="GE52" s="31">
        <f t="shared" si="5"/>
        <v>3</v>
      </c>
    </row>
    <row r="53" spans="1:187" hidden="1" x14ac:dyDescent="0.25">
      <c r="A53" s="32" t="s">
        <v>996</v>
      </c>
      <c r="B53" s="32" t="s">
        <v>996</v>
      </c>
      <c r="C53" s="32" t="s">
        <v>997</v>
      </c>
      <c r="D53" s="45" t="s">
        <v>1568</v>
      </c>
      <c r="E53" s="45">
        <f t="shared" si="2"/>
        <v>53</v>
      </c>
      <c r="F53" s="33">
        <v>282</v>
      </c>
      <c r="G53" s="33">
        <v>321</v>
      </c>
      <c r="H53" s="33">
        <v>307</v>
      </c>
      <c r="I53" s="33">
        <v>226</v>
      </c>
      <c r="J53" s="33">
        <v>272</v>
      </c>
      <c r="K53" s="33">
        <v>281</v>
      </c>
      <c r="L53" s="33">
        <v>184</v>
      </c>
      <c r="M53" s="33">
        <v>120</v>
      </c>
      <c r="N53" s="33">
        <v>399</v>
      </c>
      <c r="O53" s="33">
        <v>527</v>
      </c>
      <c r="P53" s="33">
        <v>619</v>
      </c>
      <c r="Q53" s="33">
        <v>313</v>
      </c>
      <c r="R53" s="33">
        <v>135</v>
      </c>
      <c r="S53" s="33">
        <v>13479</v>
      </c>
      <c r="T53" s="33">
        <v>11689</v>
      </c>
      <c r="U53" s="33">
        <v>7902</v>
      </c>
      <c r="V53" s="33">
        <v>3915</v>
      </c>
      <c r="W53" s="33">
        <v>14541</v>
      </c>
      <c r="X53" s="33">
        <v>11582</v>
      </c>
      <c r="Y53" s="33">
        <v>6176</v>
      </c>
      <c r="Z53" s="33">
        <v>2747</v>
      </c>
      <c r="AA53" s="33">
        <v>12523</v>
      </c>
      <c r="AB53" s="33">
        <v>20119</v>
      </c>
      <c r="AC53" s="33">
        <v>22495</v>
      </c>
      <c r="AD53" s="33">
        <v>11560</v>
      </c>
      <c r="AE53" s="33">
        <v>5334</v>
      </c>
      <c r="AF53" s="33">
        <v>2787</v>
      </c>
      <c r="AG53" s="33">
        <v>2794</v>
      </c>
      <c r="AH53" s="33">
        <v>2429</v>
      </c>
      <c r="AI53" s="33">
        <v>1493</v>
      </c>
      <c r="AJ53" s="33">
        <v>2916</v>
      </c>
      <c r="AK53" s="33">
        <v>2578</v>
      </c>
      <c r="AL53" s="33">
        <v>1746</v>
      </c>
      <c r="AM53" s="33">
        <v>940</v>
      </c>
      <c r="AN53" s="33">
        <v>3334</v>
      </c>
      <c r="AO53" s="33">
        <v>5012</v>
      </c>
      <c r="AP53" s="33">
        <v>5416</v>
      </c>
      <c r="AQ53" s="33">
        <v>2769</v>
      </c>
      <c r="AR53" s="33">
        <v>1152</v>
      </c>
      <c r="AS53" s="33">
        <v>867</v>
      </c>
      <c r="AT53" s="33">
        <v>1078</v>
      </c>
      <c r="AU53" s="33">
        <v>1110</v>
      </c>
      <c r="AV53" s="33">
        <v>876</v>
      </c>
      <c r="AW53" s="33">
        <v>999</v>
      </c>
      <c r="AX53" s="33">
        <v>988</v>
      </c>
      <c r="AY53" s="33">
        <v>827</v>
      </c>
      <c r="AZ53" s="33">
        <v>548</v>
      </c>
      <c r="BA53" s="33">
        <v>1497</v>
      </c>
      <c r="BB53" s="33">
        <v>2114</v>
      </c>
      <c r="BC53" s="33">
        <v>2255</v>
      </c>
      <c r="BD53" s="33">
        <v>1014</v>
      </c>
      <c r="BE53" s="33">
        <v>413</v>
      </c>
      <c r="BF53" s="33">
        <v>1920</v>
      </c>
      <c r="BG53" s="33">
        <v>1716</v>
      </c>
      <c r="BH53" s="33">
        <v>1319</v>
      </c>
      <c r="BI53" s="33">
        <v>617</v>
      </c>
      <c r="BJ53" s="33">
        <v>1917</v>
      </c>
      <c r="BK53" s="33">
        <v>1590</v>
      </c>
      <c r="BL53" s="33">
        <v>919</v>
      </c>
      <c r="BM53" s="33">
        <v>392</v>
      </c>
      <c r="BN53" s="33">
        <v>1837</v>
      </c>
      <c r="BO53" s="33">
        <v>2898</v>
      </c>
      <c r="BP53" s="33">
        <v>3161</v>
      </c>
      <c r="BQ53" s="33">
        <v>1755</v>
      </c>
      <c r="BR53" s="33">
        <v>739</v>
      </c>
      <c r="BS53" s="33">
        <v>1453</v>
      </c>
      <c r="BT53" s="33">
        <v>1325</v>
      </c>
      <c r="BU53" s="33">
        <v>1133</v>
      </c>
      <c r="BV53" s="33">
        <v>779</v>
      </c>
      <c r="BW53" s="33">
        <v>1437</v>
      </c>
      <c r="BX53" s="33">
        <v>1151</v>
      </c>
      <c r="BY53" s="33">
        <v>762</v>
      </c>
      <c r="BZ53" s="33">
        <v>429</v>
      </c>
      <c r="CA53" s="33">
        <v>1564</v>
      </c>
      <c r="CB53" s="33">
        <v>2397</v>
      </c>
      <c r="CC53" s="33">
        <v>2642</v>
      </c>
      <c r="CD53" s="33">
        <v>1290</v>
      </c>
      <c r="CE53" s="33">
        <v>576</v>
      </c>
      <c r="CF53" s="33">
        <v>8826</v>
      </c>
      <c r="CG53" s="33">
        <v>12778</v>
      </c>
      <c r="CH53" s="33">
        <v>14719</v>
      </c>
      <c r="CI53" s="33">
        <v>12255</v>
      </c>
      <c r="CJ53" s="33">
        <v>9028</v>
      </c>
      <c r="CK53" s="33">
        <v>8860</v>
      </c>
      <c r="CL53" s="33">
        <v>8379</v>
      </c>
      <c r="CM53" s="33">
        <v>7250</v>
      </c>
      <c r="CN53" s="33">
        <v>17262</v>
      </c>
      <c r="CO53" s="33">
        <v>23818</v>
      </c>
      <c r="CP53" s="33">
        <v>25284</v>
      </c>
      <c r="CQ53" s="33">
        <v>10953</v>
      </c>
      <c r="CR53" s="33">
        <v>4778</v>
      </c>
      <c r="CS53" s="33">
        <v>0</v>
      </c>
      <c r="CT53" s="33">
        <v>5</v>
      </c>
      <c r="CU53" s="33">
        <v>0</v>
      </c>
      <c r="CV53" s="33">
        <v>0</v>
      </c>
      <c r="CW53" s="33">
        <v>10</v>
      </c>
      <c r="CX53" s="33">
        <v>0</v>
      </c>
      <c r="CY53" s="33">
        <v>94</v>
      </c>
      <c r="CZ53" s="33">
        <v>0</v>
      </c>
      <c r="DA53" s="33">
        <v>274</v>
      </c>
      <c r="DB53" s="33">
        <v>85</v>
      </c>
      <c r="DC53" s="33" t="s">
        <v>856</v>
      </c>
      <c r="DD53" s="33">
        <v>91</v>
      </c>
      <c r="DE53" s="33">
        <v>73</v>
      </c>
      <c r="DF53" s="33">
        <v>87</v>
      </c>
      <c r="DG53" s="33">
        <v>0</v>
      </c>
      <c r="DH53" s="33">
        <v>1021</v>
      </c>
      <c r="DI53" s="33">
        <v>55</v>
      </c>
      <c r="DJ53" s="33">
        <v>119</v>
      </c>
      <c r="DK53" s="33">
        <v>13</v>
      </c>
      <c r="DL53" s="33">
        <v>231</v>
      </c>
      <c r="DM53" s="33">
        <v>27</v>
      </c>
      <c r="DN53" s="33">
        <v>1086</v>
      </c>
      <c r="DO53" s="33">
        <v>773</v>
      </c>
      <c r="DP53" s="33">
        <v>778</v>
      </c>
      <c r="DQ53" s="33">
        <v>1374</v>
      </c>
      <c r="DR53" s="33">
        <v>0</v>
      </c>
      <c r="DS53" s="33">
        <v>1745</v>
      </c>
      <c r="DT53" s="33">
        <v>4263</v>
      </c>
      <c r="DU53" s="33" t="s">
        <v>856</v>
      </c>
      <c r="DV53" s="33">
        <v>5441</v>
      </c>
      <c r="DW53" s="33">
        <v>31905</v>
      </c>
      <c r="DX53" s="33">
        <v>36921</v>
      </c>
      <c r="DY53" s="33">
        <v>35156</v>
      </c>
      <c r="DZ53" s="33">
        <v>26125</v>
      </c>
      <c r="EA53" s="33">
        <v>31003</v>
      </c>
      <c r="EB53" s="33">
        <v>32283</v>
      </c>
      <c r="EC53" s="33">
        <v>21236</v>
      </c>
      <c r="ED53" s="33">
        <v>13919</v>
      </c>
      <c r="EE53" s="33">
        <v>45283</v>
      </c>
      <c r="EF53" s="33">
        <v>61531</v>
      </c>
      <c r="EG53" s="33">
        <v>70332</v>
      </c>
      <c r="EH53" s="33">
        <v>35842</v>
      </c>
      <c r="EI53" s="33">
        <v>15560</v>
      </c>
      <c r="EJ53" s="35">
        <v>1441979.7548</v>
      </c>
      <c r="EK53" s="37">
        <v>1305204.7919999999</v>
      </c>
      <c r="EL53" s="34">
        <v>896546.14468999999</v>
      </c>
      <c r="EM53" s="34">
        <v>471936.72005</v>
      </c>
      <c r="EN53" s="35">
        <v>1553797.8411000001</v>
      </c>
      <c r="EO53" s="35">
        <v>1285064.3559000001</v>
      </c>
      <c r="EP53" s="34">
        <v>684527.73163000005</v>
      </c>
      <c r="EQ53" s="34">
        <v>313889.03019000002</v>
      </c>
      <c r="ER53" s="34">
        <v>1395842.4071</v>
      </c>
      <c r="ES53" s="35">
        <v>2203927.0022</v>
      </c>
      <c r="ET53" s="35">
        <v>2500785.2445999999</v>
      </c>
      <c r="EU53" s="35">
        <v>1275688.0695</v>
      </c>
      <c r="EV53" s="35">
        <v>576703.64697999996</v>
      </c>
      <c r="EW53" s="35">
        <v>1865149.2737</v>
      </c>
      <c r="EX53" s="35">
        <v>1566045.8603999999</v>
      </c>
      <c r="EY53" s="35">
        <v>1211412.8404000001</v>
      </c>
      <c r="EZ53" s="34">
        <v>544434.15667000005</v>
      </c>
      <c r="FA53" s="35">
        <v>1758656.7996</v>
      </c>
      <c r="FB53" s="35">
        <v>1374358.7352</v>
      </c>
      <c r="FC53" s="34">
        <v>744138.73592999997</v>
      </c>
      <c r="FD53" s="34">
        <v>327748.90682999999</v>
      </c>
      <c r="FE53" s="34">
        <v>1585160.0954</v>
      </c>
      <c r="FF53" s="35">
        <v>2676863.1387999998</v>
      </c>
      <c r="FG53" s="35">
        <v>2957370.4432999999</v>
      </c>
      <c r="FH53" s="35">
        <v>1539052.9813999999</v>
      </c>
      <c r="FI53" s="35">
        <v>633498.64998999995</v>
      </c>
      <c r="FJ53" s="35">
        <v>2440824.5685000001</v>
      </c>
      <c r="FK53" s="35">
        <v>3233148.5427000001</v>
      </c>
      <c r="FL53" s="35">
        <v>3645239.6354999999</v>
      </c>
      <c r="FM53" s="35">
        <v>3017470.1855000001</v>
      </c>
      <c r="FN53" s="35">
        <v>2641862.0907999999</v>
      </c>
      <c r="FO53" s="35">
        <v>2684911.4876999999</v>
      </c>
      <c r="FP53" s="37">
        <v>2325793.7820000001</v>
      </c>
      <c r="FQ53" s="35">
        <v>1823516.4083</v>
      </c>
      <c r="FR53" s="35">
        <v>4542370.6968</v>
      </c>
      <c r="FS53" s="35">
        <v>6268171.1509999996</v>
      </c>
      <c r="FT53" s="35">
        <v>6747224.5826000003</v>
      </c>
      <c r="FU53" s="37">
        <v>3005029.8075999999</v>
      </c>
      <c r="FV53" s="35">
        <v>1249970.4631000001</v>
      </c>
      <c r="FW53" s="39">
        <v>60.136914605999998</v>
      </c>
      <c r="FX53" s="39">
        <v>61.301815302999998</v>
      </c>
      <c r="FY53" s="33">
        <v>1084</v>
      </c>
      <c r="FZ53" s="38">
        <v>88.316289588000004</v>
      </c>
      <c r="GA53" s="39">
        <v>87.937567154999996</v>
      </c>
      <c r="GB53" s="33">
        <v>1555</v>
      </c>
      <c r="GC53" s="47">
        <f t="shared" si="3"/>
        <v>0</v>
      </c>
      <c r="GD53" s="49">
        <f t="shared" si="4"/>
        <v>0</v>
      </c>
      <c r="GE53" s="31">
        <f t="shared" si="5"/>
        <v>2</v>
      </c>
    </row>
    <row r="54" spans="1:187" hidden="1" x14ac:dyDescent="0.25">
      <c r="A54" s="32" t="s">
        <v>1074</v>
      </c>
      <c r="B54" s="32" t="s">
        <v>1074</v>
      </c>
      <c r="C54" s="32" t="s">
        <v>1075</v>
      </c>
      <c r="D54" s="45" t="s">
        <v>1618</v>
      </c>
      <c r="E54" s="45">
        <f t="shared" si="2"/>
        <v>47</v>
      </c>
      <c r="F54" s="33">
        <v>1970</v>
      </c>
      <c r="G54" s="33">
        <v>2121</v>
      </c>
      <c r="H54" s="33">
        <v>2286</v>
      </c>
      <c r="I54" s="33">
        <v>1900</v>
      </c>
      <c r="J54" s="33">
        <v>1790</v>
      </c>
      <c r="K54" s="33">
        <v>1770</v>
      </c>
      <c r="L54" s="33">
        <v>1368</v>
      </c>
      <c r="M54" s="33">
        <v>823</v>
      </c>
      <c r="N54" s="33">
        <v>2011</v>
      </c>
      <c r="O54" s="33">
        <v>2906</v>
      </c>
      <c r="P54" s="33">
        <v>3425</v>
      </c>
      <c r="Q54" s="33">
        <v>3348</v>
      </c>
      <c r="R54" s="33">
        <v>2338</v>
      </c>
      <c r="S54" s="33">
        <v>10893</v>
      </c>
      <c r="T54" s="33">
        <v>8309</v>
      </c>
      <c r="U54" s="33">
        <v>5799</v>
      </c>
      <c r="V54" s="33">
        <v>2937</v>
      </c>
      <c r="W54" s="33">
        <v>12081</v>
      </c>
      <c r="X54" s="33">
        <v>9032</v>
      </c>
      <c r="Y54" s="33">
        <v>4923</v>
      </c>
      <c r="Z54" s="33">
        <v>1531</v>
      </c>
      <c r="AA54" s="33">
        <v>6982</v>
      </c>
      <c r="AB54" s="33">
        <v>11136</v>
      </c>
      <c r="AC54" s="33">
        <v>11879</v>
      </c>
      <c r="AD54" s="33">
        <v>14920</v>
      </c>
      <c r="AE54" s="33">
        <v>10588</v>
      </c>
      <c r="AF54" s="33">
        <v>3010</v>
      </c>
      <c r="AG54" s="33">
        <v>2585</v>
      </c>
      <c r="AH54" s="33">
        <v>2342</v>
      </c>
      <c r="AI54" s="33">
        <v>1732</v>
      </c>
      <c r="AJ54" s="33">
        <v>3190</v>
      </c>
      <c r="AK54" s="33">
        <v>2546</v>
      </c>
      <c r="AL54" s="33">
        <v>1623</v>
      </c>
      <c r="AM54" s="33">
        <v>778</v>
      </c>
      <c r="AN54" s="33">
        <v>2485</v>
      </c>
      <c r="AO54" s="33">
        <v>3622</v>
      </c>
      <c r="AP54" s="33">
        <v>4051</v>
      </c>
      <c r="AQ54" s="33">
        <v>4582</v>
      </c>
      <c r="AR54" s="33">
        <v>3066</v>
      </c>
      <c r="AS54" s="33">
        <v>1198</v>
      </c>
      <c r="AT54" s="33">
        <v>1347</v>
      </c>
      <c r="AU54" s="33">
        <v>1621</v>
      </c>
      <c r="AV54" s="33">
        <v>1416</v>
      </c>
      <c r="AW54" s="33">
        <v>1209</v>
      </c>
      <c r="AX54" s="33">
        <v>1214</v>
      </c>
      <c r="AY54" s="33">
        <v>986</v>
      </c>
      <c r="AZ54" s="33">
        <v>613</v>
      </c>
      <c r="BA54" s="33">
        <v>1459</v>
      </c>
      <c r="BB54" s="33">
        <v>1984</v>
      </c>
      <c r="BC54" s="33">
        <v>2333</v>
      </c>
      <c r="BD54" s="33">
        <v>2303</v>
      </c>
      <c r="BE54" s="33">
        <v>1525</v>
      </c>
      <c r="BF54" s="33">
        <v>1812</v>
      </c>
      <c r="BG54" s="33">
        <v>1238</v>
      </c>
      <c r="BH54" s="33">
        <v>721</v>
      </c>
      <c r="BI54" s="33">
        <v>316</v>
      </c>
      <c r="BJ54" s="33">
        <v>1981</v>
      </c>
      <c r="BK54" s="33">
        <v>1332</v>
      </c>
      <c r="BL54" s="33">
        <v>637</v>
      </c>
      <c r="BM54" s="33">
        <v>165</v>
      </c>
      <c r="BN54" s="33">
        <v>1026</v>
      </c>
      <c r="BO54" s="33">
        <v>1638</v>
      </c>
      <c r="BP54" s="33">
        <v>1718</v>
      </c>
      <c r="BQ54" s="33">
        <v>2279</v>
      </c>
      <c r="BR54" s="33">
        <v>1541</v>
      </c>
      <c r="BS54" s="33">
        <v>1472</v>
      </c>
      <c r="BT54" s="33">
        <v>1285</v>
      </c>
      <c r="BU54" s="33">
        <v>1162</v>
      </c>
      <c r="BV54" s="33">
        <v>889</v>
      </c>
      <c r="BW54" s="33">
        <v>1431</v>
      </c>
      <c r="BX54" s="33">
        <v>1100</v>
      </c>
      <c r="BY54" s="33">
        <v>714</v>
      </c>
      <c r="BZ54" s="33">
        <v>378</v>
      </c>
      <c r="CA54" s="33">
        <v>1151</v>
      </c>
      <c r="CB54" s="33">
        <v>1746</v>
      </c>
      <c r="CC54" s="33">
        <v>1918</v>
      </c>
      <c r="CD54" s="33">
        <v>2158</v>
      </c>
      <c r="CE54" s="33">
        <v>1458</v>
      </c>
      <c r="CF54" s="33">
        <v>11463</v>
      </c>
      <c r="CG54" s="33">
        <v>14486</v>
      </c>
      <c r="CH54" s="33">
        <v>17135</v>
      </c>
      <c r="CI54" s="33">
        <v>16655</v>
      </c>
      <c r="CJ54" s="33">
        <v>9580</v>
      </c>
      <c r="CK54" s="33">
        <v>11948</v>
      </c>
      <c r="CL54" s="33">
        <v>11048</v>
      </c>
      <c r="CM54" s="33">
        <v>6956</v>
      </c>
      <c r="CN54" s="33">
        <v>15656</v>
      </c>
      <c r="CO54" s="33">
        <v>21413</v>
      </c>
      <c r="CP54" s="33">
        <v>22665</v>
      </c>
      <c r="CQ54" s="33">
        <v>23130</v>
      </c>
      <c r="CR54" s="33">
        <v>16407</v>
      </c>
      <c r="CS54" s="33">
        <v>0</v>
      </c>
      <c r="CT54" s="33">
        <v>8</v>
      </c>
      <c r="CU54" s="33">
        <v>13</v>
      </c>
      <c r="CV54" s="33">
        <v>0</v>
      </c>
      <c r="CW54" s="33">
        <v>280</v>
      </c>
      <c r="CX54" s="33">
        <v>32</v>
      </c>
      <c r="CY54" s="33">
        <v>93</v>
      </c>
      <c r="CZ54" s="33">
        <v>127</v>
      </c>
      <c r="DA54" s="33">
        <v>191</v>
      </c>
      <c r="DB54" s="33">
        <v>6</v>
      </c>
      <c r="DC54" s="33" t="s">
        <v>856</v>
      </c>
      <c r="DD54" s="33">
        <v>96</v>
      </c>
      <c r="DE54" s="33">
        <v>118</v>
      </c>
      <c r="DF54" s="33">
        <v>33</v>
      </c>
      <c r="DG54" s="33">
        <v>120</v>
      </c>
      <c r="DH54" s="33">
        <v>0</v>
      </c>
      <c r="DI54" s="33">
        <v>110</v>
      </c>
      <c r="DJ54" s="33">
        <v>86</v>
      </c>
      <c r="DK54" s="33">
        <v>424</v>
      </c>
      <c r="DL54" s="33">
        <v>613</v>
      </c>
      <c r="DM54" s="33">
        <v>1364</v>
      </c>
      <c r="DN54" s="33">
        <v>820</v>
      </c>
      <c r="DO54" s="33">
        <v>1929</v>
      </c>
      <c r="DP54" s="33">
        <v>795</v>
      </c>
      <c r="DQ54" s="33">
        <v>913</v>
      </c>
      <c r="DR54" s="33">
        <v>793</v>
      </c>
      <c r="DS54" s="33">
        <v>1291</v>
      </c>
      <c r="DT54" s="33">
        <v>2131</v>
      </c>
      <c r="DU54" s="33">
        <v>1089</v>
      </c>
      <c r="DV54" s="33">
        <v>4274</v>
      </c>
      <c r="DW54" s="33">
        <v>227132</v>
      </c>
      <c r="DX54" s="33">
        <v>246508</v>
      </c>
      <c r="DY54" s="33">
        <v>268162</v>
      </c>
      <c r="DZ54" s="33">
        <v>224174</v>
      </c>
      <c r="EA54" s="33">
        <v>205101</v>
      </c>
      <c r="EB54" s="33">
        <v>205088</v>
      </c>
      <c r="EC54" s="33">
        <v>161771</v>
      </c>
      <c r="ED54" s="33">
        <v>97194</v>
      </c>
      <c r="EE54" s="33">
        <v>233604</v>
      </c>
      <c r="EF54" s="33">
        <v>341935</v>
      </c>
      <c r="EG54" s="33">
        <v>400213</v>
      </c>
      <c r="EH54" s="33">
        <v>387386</v>
      </c>
      <c r="EI54" s="33">
        <v>271992</v>
      </c>
      <c r="EJ54" s="37">
        <v>1394704.098</v>
      </c>
      <c r="EK54" s="35">
        <v>1125660.2501000001</v>
      </c>
      <c r="EL54" s="35">
        <v>786142.05680000002</v>
      </c>
      <c r="EM54" s="34">
        <v>405244.62552</v>
      </c>
      <c r="EN54" s="35">
        <v>1492930.4661999999</v>
      </c>
      <c r="EO54" s="35">
        <v>1178746.2953000001</v>
      </c>
      <c r="EP54" s="34">
        <v>648275.97455000004</v>
      </c>
      <c r="EQ54" s="34">
        <v>197727.49384000001</v>
      </c>
      <c r="ER54" s="35">
        <v>916436.31874000002</v>
      </c>
      <c r="ES54" s="35">
        <v>1466416.91</v>
      </c>
      <c r="ET54" s="35">
        <v>1542530.0475000001</v>
      </c>
      <c r="EU54" s="40">
        <v>1935014.3994</v>
      </c>
      <c r="EV54" s="34">
        <v>1369033.5845999999</v>
      </c>
      <c r="EW54" s="35">
        <v>1734847.8488</v>
      </c>
      <c r="EX54" s="35">
        <v>1172432.1517</v>
      </c>
      <c r="EY54" s="34">
        <v>624201.13979000004</v>
      </c>
      <c r="EZ54" s="35">
        <v>264803.02960000001</v>
      </c>
      <c r="FA54" s="35">
        <v>1972478.8226999999</v>
      </c>
      <c r="FB54" s="35">
        <v>1328046.0035000001</v>
      </c>
      <c r="FC54" s="34">
        <v>581624.83233999996</v>
      </c>
      <c r="FD54" s="34">
        <v>111002.02148</v>
      </c>
      <c r="FE54" s="35">
        <v>953472.54605</v>
      </c>
      <c r="FF54" s="35">
        <v>1587922.5907999999</v>
      </c>
      <c r="FG54" s="35">
        <v>1631304.3467000001</v>
      </c>
      <c r="FH54" s="35">
        <v>2179238.1477000001</v>
      </c>
      <c r="FI54" s="34">
        <v>1437498.2187000001</v>
      </c>
      <c r="FJ54" s="35">
        <v>2978810.5161000001</v>
      </c>
      <c r="FK54" s="35">
        <v>3786127.2209000001</v>
      </c>
      <c r="FL54" s="35">
        <v>4410354.7160999998</v>
      </c>
      <c r="FM54" s="35">
        <v>4036079.2899000002</v>
      </c>
      <c r="FN54" s="35">
        <v>2944680.6381000001</v>
      </c>
      <c r="FO54" s="35">
        <v>3225566.5225999998</v>
      </c>
      <c r="FP54" s="35">
        <v>2808573.5619000001</v>
      </c>
      <c r="FQ54" s="35">
        <v>1686235.1699000001</v>
      </c>
      <c r="FR54" s="37">
        <v>3951735.6414999999</v>
      </c>
      <c r="FS54" s="35">
        <v>5419057.1128000002</v>
      </c>
      <c r="FT54" s="35">
        <v>6088374.5801999997</v>
      </c>
      <c r="FU54" s="35">
        <v>6171199.1928000003</v>
      </c>
      <c r="FV54" s="35">
        <v>4246061.108</v>
      </c>
      <c r="FW54" s="39">
        <v>58.363911533</v>
      </c>
      <c r="FX54" s="38">
        <v>60.87835561</v>
      </c>
      <c r="FY54" s="33">
        <v>1084</v>
      </c>
      <c r="FZ54" s="38">
        <v>139.33229374999999</v>
      </c>
      <c r="GA54" s="38">
        <v>142.25541952</v>
      </c>
      <c r="GB54" s="33">
        <v>2533</v>
      </c>
      <c r="GC54" s="47">
        <f t="shared" si="3"/>
        <v>0</v>
      </c>
      <c r="GD54" s="49">
        <f t="shared" si="4"/>
        <v>0</v>
      </c>
      <c r="GE54" s="31">
        <f t="shared" si="5"/>
        <v>1</v>
      </c>
    </row>
    <row r="55" spans="1:187" hidden="1" x14ac:dyDescent="0.25">
      <c r="A55" s="32" t="s">
        <v>1036</v>
      </c>
      <c r="B55" s="32" t="s">
        <v>1036</v>
      </c>
      <c r="C55" s="32" t="s">
        <v>1037</v>
      </c>
      <c r="D55" s="45" t="s">
        <v>1592</v>
      </c>
      <c r="E55" s="45">
        <f t="shared" si="2"/>
        <v>44</v>
      </c>
      <c r="F55" s="33">
        <v>4401</v>
      </c>
      <c r="G55" s="33">
        <v>4991</v>
      </c>
      <c r="H55" s="33">
        <v>4829</v>
      </c>
      <c r="I55" s="33">
        <v>4015</v>
      </c>
      <c r="J55" s="33">
        <v>4152</v>
      </c>
      <c r="K55" s="33">
        <v>4364</v>
      </c>
      <c r="L55" s="33">
        <v>3162</v>
      </c>
      <c r="M55" s="33">
        <v>2004</v>
      </c>
      <c r="N55" s="33">
        <v>5816</v>
      </c>
      <c r="O55" s="33">
        <v>5905</v>
      </c>
      <c r="P55" s="33">
        <v>4308</v>
      </c>
      <c r="Q55" s="33">
        <v>7703</v>
      </c>
      <c r="R55" s="33">
        <v>8186</v>
      </c>
      <c r="S55" s="33">
        <v>40624</v>
      </c>
      <c r="T55" s="33">
        <v>34348</v>
      </c>
      <c r="U55" s="33">
        <v>21535</v>
      </c>
      <c r="V55" s="33">
        <v>9379</v>
      </c>
      <c r="W55" s="33">
        <v>37837</v>
      </c>
      <c r="X55" s="33">
        <v>29943</v>
      </c>
      <c r="Y55" s="33">
        <v>16300</v>
      </c>
      <c r="Z55" s="33">
        <v>5626</v>
      </c>
      <c r="AA55" s="33">
        <v>27370</v>
      </c>
      <c r="AB55" s="33">
        <v>37240</v>
      </c>
      <c r="AC55" s="33">
        <v>31076</v>
      </c>
      <c r="AD55" s="33">
        <v>46624</v>
      </c>
      <c r="AE55" s="33">
        <v>53282</v>
      </c>
      <c r="AF55" s="33">
        <v>6936</v>
      </c>
      <c r="AG55" s="33">
        <v>6381</v>
      </c>
      <c r="AH55" s="33">
        <v>4989</v>
      </c>
      <c r="AI55" s="33">
        <v>3322</v>
      </c>
      <c r="AJ55" s="33">
        <v>6889</v>
      </c>
      <c r="AK55" s="33">
        <v>5989</v>
      </c>
      <c r="AL55" s="33">
        <v>3645</v>
      </c>
      <c r="AM55" s="33">
        <v>1829</v>
      </c>
      <c r="AN55" s="33">
        <v>6558</v>
      </c>
      <c r="AO55" s="33">
        <v>7300</v>
      </c>
      <c r="AP55" s="33">
        <v>6054</v>
      </c>
      <c r="AQ55" s="33">
        <v>9685</v>
      </c>
      <c r="AR55" s="33">
        <v>10383</v>
      </c>
      <c r="AS55" s="33">
        <v>2514</v>
      </c>
      <c r="AT55" s="33">
        <v>3045</v>
      </c>
      <c r="AU55" s="33">
        <v>3107</v>
      </c>
      <c r="AV55" s="33">
        <v>2614</v>
      </c>
      <c r="AW55" s="33">
        <v>2621</v>
      </c>
      <c r="AX55" s="33">
        <v>2778</v>
      </c>
      <c r="AY55" s="33">
        <v>2153</v>
      </c>
      <c r="AZ55" s="33">
        <v>1378</v>
      </c>
      <c r="BA55" s="33">
        <v>3970</v>
      </c>
      <c r="BB55" s="33">
        <v>3766</v>
      </c>
      <c r="BC55" s="33">
        <v>2879</v>
      </c>
      <c r="BD55" s="33">
        <v>4824</v>
      </c>
      <c r="BE55" s="33">
        <v>4771</v>
      </c>
      <c r="BF55" s="33">
        <v>4422</v>
      </c>
      <c r="BG55" s="33">
        <v>3336</v>
      </c>
      <c r="BH55" s="33">
        <v>1882</v>
      </c>
      <c r="BI55" s="33">
        <v>708</v>
      </c>
      <c r="BJ55" s="33">
        <v>4268</v>
      </c>
      <c r="BK55" s="33">
        <v>3211</v>
      </c>
      <c r="BL55" s="33">
        <v>1492</v>
      </c>
      <c r="BM55" s="33">
        <v>451</v>
      </c>
      <c r="BN55" s="33">
        <v>2588</v>
      </c>
      <c r="BO55" s="33">
        <v>3534</v>
      </c>
      <c r="BP55" s="33">
        <v>3175</v>
      </c>
      <c r="BQ55" s="33">
        <v>4861</v>
      </c>
      <c r="BR55" s="33">
        <v>5612</v>
      </c>
      <c r="BS55" s="33">
        <v>3601</v>
      </c>
      <c r="BT55" s="33">
        <v>3215</v>
      </c>
      <c r="BU55" s="33">
        <v>2518</v>
      </c>
      <c r="BV55" s="33">
        <v>1752</v>
      </c>
      <c r="BW55" s="33">
        <v>3175</v>
      </c>
      <c r="BX55" s="33">
        <v>2633</v>
      </c>
      <c r="BY55" s="33">
        <v>1659</v>
      </c>
      <c r="BZ55" s="33">
        <v>847</v>
      </c>
      <c r="CA55" s="33">
        <v>3169</v>
      </c>
      <c r="CB55" s="33">
        <v>3565</v>
      </c>
      <c r="CC55" s="33">
        <v>2972</v>
      </c>
      <c r="CD55" s="33">
        <v>4572</v>
      </c>
      <c r="CE55" s="33">
        <v>5122</v>
      </c>
      <c r="CF55" s="33">
        <v>23997</v>
      </c>
      <c r="CG55" s="33">
        <v>29386</v>
      </c>
      <c r="CH55" s="33">
        <v>28445</v>
      </c>
      <c r="CI55" s="33">
        <v>25339</v>
      </c>
      <c r="CJ55" s="33">
        <v>25857</v>
      </c>
      <c r="CK55" s="33">
        <v>28104</v>
      </c>
      <c r="CL55" s="33">
        <v>20645</v>
      </c>
      <c r="CM55" s="33">
        <v>13767</v>
      </c>
      <c r="CN55" s="33">
        <v>37664</v>
      </c>
      <c r="CO55" s="33">
        <v>37249</v>
      </c>
      <c r="CP55" s="33">
        <v>30250</v>
      </c>
      <c r="CQ55" s="33">
        <v>47562</v>
      </c>
      <c r="CR55" s="33">
        <v>42815</v>
      </c>
      <c r="CS55" s="33">
        <v>313</v>
      </c>
      <c r="CT55" s="33">
        <v>239</v>
      </c>
      <c r="CU55" s="33">
        <v>77</v>
      </c>
      <c r="CV55" s="33">
        <v>30</v>
      </c>
      <c r="CW55" s="33">
        <v>79</v>
      </c>
      <c r="CX55" s="33">
        <v>256</v>
      </c>
      <c r="CY55" s="33">
        <v>364</v>
      </c>
      <c r="CZ55" s="33">
        <v>858</v>
      </c>
      <c r="DA55" s="33" t="s">
        <v>856</v>
      </c>
      <c r="DB55" s="33">
        <v>198</v>
      </c>
      <c r="DC55" s="33">
        <v>202</v>
      </c>
      <c r="DD55" s="33">
        <v>167</v>
      </c>
      <c r="DE55" s="33">
        <v>407</v>
      </c>
      <c r="DF55" s="33">
        <v>292</v>
      </c>
      <c r="DG55" s="33">
        <v>566</v>
      </c>
      <c r="DH55" s="33">
        <v>850</v>
      </c>
      <c r="DI55" s="33">
        <v>72</v>
      </c>
      <c r="DJ55" s="33">
        <v>18</v>
      </c>
      <c r="DK55" s="33">
        <v>533</v>
      </c>
      <c r="DL55" s="33">
        <v>668</v>
      </c>
      <c r="DM55" s="33">
        <v>3513</v>
      </c>
      <c r="DN55" s="33">
        <v>3077</v>
      </c>
      <c r="DO55" s="33">
        <v>2302</v>
      </c>
      <c r="DP55" s="33">
        <v>1990</v>
      </c>
      <c r="DQ55" s="33">
        <v>1677</v>
      </c>
      <c r="DR55" s="33">
        <v>782</v>
      </c>
      <c r="DS55" s="33">
        <v>2453</v>
      </c>
      <c r="DT55" s="33">
        <v>5018</v>
      </c>
      <c r="DU55" s="33">
        <v>2923</v>
      </c>
      <c r="DV55" s="33">
        <v>8616</v>
      </c>
      <c r="DW55" s="33">
        <v>517644</v>
      </c>
      <c r="DX55" s="33">
        <v>596058</v>
      </c>
      <c r="DY55" s="33">
        <v>577325</v>
      </c>
      <c r="DZ55" s="33">
        <v>475121</v>
      </c>
      <c r="EA55" s="33">
        <v>494176</v>
      </c>
      <c r="EB55" s="33">
        <v>522353</v>
      </c>
      <c r="EC55" s="33">
        <v>383604</v>
      </c>
      <c r="ED55" s="33">
        <v>242336</v>
      </c>
      <c r="EE55" s="33">
        <v>731140</v>
      </c>
      <c r="EF55" s="33">
        <v>724315</v>
      </c>
      <c r="EG55" s="33">
        <v>525406</v>
      </c>
      <c r="EH55" s="33">
        <v>894940</v>
      </c>
      <c r="EI55" s="33">
        <v>932816</v>
      </c>
      <c r="EJ55" s="37">
        <v>4210129.8679999998</v>
      </c>
      <c r="EK55" s="37">
        <v>3635239.287</v>
      </c>
      <c r="EL55" s="35">
        <v>2237162.9202000001</v>
      </c>
      <c r="EM55" s="35">
        <v>976061.12670000002</v>
      </c>
      <c r="EN55" s="35">
        <v>3894776.0502999998</v>
      </c>
      <c r="EO55" s="35">
        <v>3206895.6666000001</v>
      </c>
      <c r="EP55" s="35">
        <v>1734611.0227999999</v>
      </c>
      <c r="EQ55" s="34">
        <v>589064.95828999998</v>
      </c>
      <c r="ER55" s="35">
        <v>3063480.6616000002</v>
      </c>
      <c r="ES55" s="35">
        <v>4014197.4525000001</v>
      </c>
      <c r="ET55" s="35">
        <v>3379329.1412999998</v>
      </c>
      <c r="EU55" s="35">
        <v>4696073.0780999996</v>
      </c>
      <c r="EV55" s="35">
        <v>5330860.5663000001</v>
      </c>
      <c r="EW55" s="35">
        <v>5194713.0932999998</v>
      </c>
      <c r="EX55" s="35">
        <v>3677106.3664000002</v>
      </c>
      <c r="EY55" s="35">
        <v>1797374.1699000001</v>
      </c>
      <c r="EZ55" s="34">
        <v>642300.70195000002</v>
      </c>
      <c r="FA55" s="37">
        <v>5401250.3880000003</v>
      </c>
      <c r="FB55" s="40">
        <v>3697246.46</v>
      </c>
      <c r="FC55" s="35">
        <v>1625607.2555</v>
      </c>
      <c r="FD55" s="34">
        <v>392305.77176999999</v>
      </c>
      <c r="FE55" s="35">
        <v>2947186.3092</v>
      </c>
      <c r="FF55" s="35">
        <v>4075027.8467000001</v>
      </c>
      <c r="FG55" s="35">
        <v>3802347.6622000001</v>
      </c>
      <c r="FH55" s="35">
        <v>5432354.2605999997</v>
      </c>
      <c r="FI55" s="35">
        <v>6170988.1281000003</v>
      </c>
      <c r="FJ55" s="37">
        <v>6456657.7470000004</v>
      </c>
      <c r="FK55" s="35">
        <v>7953713.9861000003</v>
      </c>
      <c r="FL55" s="35">
        <v>7981179.9884000001</v>
      </c>
      <c r="FM55" s="35">
        <v>6944277.8805999998</v>
      </c>
      <c r="FN55" s="35">
        <v>7009322.3457000004</v>
      </c>
      <c r="FO55" s="35">
        <v>7550417.1183000002</v>
      </c>
      <c r="FP55" s="35">
        <v>5727303.8136</v>
      </c>
      <c r="FQ55" s="35">
        <v>3709064.6225000001</v>
      </c>
      <c r="FR55" s="37">
        <v>10518422.342</v>
      </c>
      <c r="FS55" s="37">
        <v>10166450.207</v>
      </c>
      <c r="FT55" s="35">
        <v>7867282.9117000001</v>
      </c>
      <c r="FU55" s="37">
        <v>12610713.796</v>
      </c>
      <c r="FV55" s="37">
        <v>12169068.244999999</v>
      </c>
      <c r="FW55" s="39">
        <v>45.566965736</v>
      </c>
      <c r="FX55" s="41">
        <v>47.198599299999998</v>
      </c>
      <c r="FY55" s="33">
        <v>1887</v>
      </c>
      <c r="FZ55" s="38">
        <v>131.40823019000001</v>
      </c>
      <c r="GA55" s="38">
        <v>134.76738369</v>
      </c>
      <c r="GB55" s="33">
        <v>5388</v>
      </c>
      <c r="GC55" s="47">
        <f t="shared" si="3"/>
        <v>0</v>
      </c>
      <c r="GD55" s="49">
        <f t="shared" si="4"/>
        <v>0</v>
      </c>
      <c r="GE55" s="31">
        <f t="shared" si="5"/>
        <v>1</v>
      </c>
    </row>
    <row r="56" spans="1:187" hidden="1" x14ac:dyDescent="0.25">
      <c r="A56" s="32" t="s">
        <v>904</v>
      </c>
      <c r="B56" s="32" t="s">
        <v>904</v>
      </c>
      <c r="C56" s="32" t="s">
        <v>905</v>
      </c>
      <c r="D56" s="45" t="s">
        <v>1528</v>
      </c>
      <c r="E56" s="45">
        <f t="shared" si="2"/>
        <v>38</v>
      </c>
      <c r="F56" s="33">
        <v>1934</v>
      </c>
      <c r="G56" s="33">
        <v>2295</v>
      </c>
      <c r="H56" s="33">
        <v>2206</v>
      </c>
      <c r="I56" s="33">
        <v>2055</v>
      </c>
      <c r="J56" s="33">
        <v>1840</v>
      </c>
      <c r="K56" s="33">
        <v>1768</v>
      </c>
      <c r="L56" s="33">
        <v>1430</v>
      </c>
      <c r="M56" s="33">
        <v>1005</v>
      </c>
      <c r="N56" s="33">
        <v>220</v>
      </c>
      <c r="O56" s="33">
        <v>1472</v>
      </c>
      <c r="P56" s="33">
        <v>2588</v>
      </c>
      <c r="Q56" s="33">
        <v>4112</v>
      </c>
      <c r="R56" s="33">
        <v>6141</v>
      </c>
      <c r="S56" s="33">
        <v>13946</v>
      </c>
      <c r="T56" s="33">
        <v>12067</v>
      </c>
      <c r="U56" s="33">
        <v>9145</v>
      </c>
      <c r="V56" s="33">
        <v>5531</v>
      </c>
      <c r="W56" s="33">
        <v>12559</v>
      </c>
      <c r="X56" s="33">
        <v>10834</v>
      </c>
      <c r="Y56" s="33">
        <v>6723</v>
      </c>
      <c r="Z56" s="33">
        <v>3198</v>
      </c>
      <c r="AA56" s="33">
        <v>916</v>
      </c>
      <c r="AB56" s="33">
        <v>4669</v>
      </c>
      <c r="AC56" s="33">
        <v>10808</v>
      </c>
      <c r="AD56" s="33">
        <v>21650</v>
      </c>
      <c r="AE56" s="33">
        <v>35960</v>
      </c>
      <c r="AF56" s="33">
        <v>1872</v>
      </c>
      <c r="AG56" s="33">
        <v>1980</v>
      </c>
      <c r="AH56" s="33">
        <v>1757</v>
      </c>
      <c r="AI56" s="33">
        <v>1422</v>
      </c>
      <c r="AJ56" s="33">
        <v>1798</v>
      </c>
      <c r="AK56" s="33">
        <v>1710</v>
      </c>
      <c r="AL56" s="33">
        <v>1305</v>
      </c>
      <c r="AM56" s="33">
        <v>773</v>
      </c>
      <c r="AN56" s="33">
        <v>204</v>
      </c>
      <c r="AO56" s="33">
        <v>1103</v>
      </c>
      <c r="AP56" s="33">
        <v>2164</v>
      </c>
      <c r="AQ56" s="33">
        <v>3608</v>
      </c>
      <c r="AR56" s="33">
        <v>5538</v>
      </c>
      <c r="AS56" s="33">
        <v>871</v>
      </c>
      <c r="AT56" s="33">
        <v>1115</v>
      </c>
      <c r="AU56" s="33">
        <v>1255</v>
      </c>
      <c r="AV56" s="33">
        <v>1243</v>
      </c>
      <c r="AW56" s="33">
        <v>863</v>
      </c>
      <c r="AX56" s="33">
        <v>897</v>
      </c>
      <c r="AY56" s="33">
        <v>810</v>
      </c>
      <c r="AZ56" s="33">
        <v>611</v>
      </c>
      <c r="BA56" s="33">
        <v>133</v>
      </c>
      <c r="BB56" s="33">
        <v>761</v>
      </c>
      <c r="BC56" s="33">
        <v>1370</v>
      </c>
      <c r="BD56" s="33">
        <v>2126</v>
      </c>
      <c r="BE56" s="33">
        <v>3275</v>
      </c>
      <c r="BF56" s="33">
        <v>1001</v>
      </c>
      <c r="BG56" s="33">
        <v>865</v>
      </c>
      <c r="BH56" s="33">
        <v>502</v>
      </c>
      <c r="BI56" s="33">
        <v>179</v>
      </c>
      <c r="BJ56" s="33">
        <v>935</v>
      </c>
      <c r="BK56" s="33">
        <v>813</v>
      </c>
      <c r="BL56" s="33">
        <v>495</v>
      </c>
      <c r="BM56" s="33">
        <v>162</v>
      </c>
      <c r="BN56" s="33">
        <v>71</v>
      </c>
      <c r="BO56" s="33">
        <v>342</v>
      </c>
      <c r="BP56" s="33">
        <v>794</v>
      </c>
      <c r="BQ56" s="33">
        <v>1482</v>
      </c>
      <c r="BR56" s="33">
        <v>2263</v>
      </c>
      <c r="BS56" s="33">
        <v>1139</v>
      </c>
      <c r="BT56" s="33">
        <v>1130</v>
      </c>
      <c r="BU56" s="33">
        <v>1008</v>
      </c>
      <c r="BV56" s="33">
        <v>838</v>
      </c>
      <c r="BW56" s="33">
        <v>1024</v>
      </c>
      <c r="BX56" s="33">
        <v>896</v>
      </c>
      <c r="BY56" s="33">
        <v>653</v>
      </c>
      <c r="BZ56" s="33">
        <v>408</v>
      </c>
      <c r="CA56" s="33">
        <v>121</v>
      </c>
      <c r="CB56" s="33">
        <v>606</v>
      </c>
      <c r="CC56" s="33">
        <v>1156</v>
      </c>
      <c r="CD56" s="33">
        <v>2029</v>
      </c>
      <c r="CE56" s="33">
        <v>3184</v>
      </c>
      <c r="CF56" s="33">
        <v>7685</v>
      </c>
      <c r="CG56" s="33">
        <v>10798</v>
      </c>
      <c r="CH56" s="33">
        <v>11565</v>
      </c>
      <c r="CI56" s="33">
        <v>13305</v>
      </c>
      <c r="CJ56" s="33">
        <v>7462</v>
      </c>
      <c r="CK56" s="33">
        <v>9118</v>
      </c>
      <c r="CL56" s="33">
        <v>9170</v>
      </c>
      <c r="CM56" s="33">
        <v>7023</v>
      </c>
      <c r="CN56" s="33">
        <v>1541</v>
      </c>
      <c r="CO56" s="33">
        <v>8004</v>
      </c>
      <c r="CP56" s="33">
        <v>14602</v>
      </c>
      <c r="CQ56" s="33">
        <v>21260</v>
      </c>
      <c r="CR56" s="33">
        <v>30719</v>
      </c>
      <c r="CS56" s="33">
        <v>0</v>
      </c>
      <c r="CT56" s="33">
        <v>0</v>
      </c>
      <c r="CU56" s="33">
        <v>0</v>
      </c>
      <c r="CV56" s="33">
        <v>189</v>
      </c>
      <c r="CW56" s="33">
        <v>12</v>
      </c>
      <c r="CX56" s="33">
        <v>0</v>
      </c>
      <c r="CY56" s="33">
        <v>98</v>
      </c>
      <c r="CZ56" s="33">
        <v>0</v>
      </c>
      <c r="DA56" s="33">
        <v>0</v>
      </c>
      <c r="DB56" s="33" t="s">
        <v>856</v>
      </c>
      <c r="DC56" s="33">
        <v>51</v>
      </c>
      <c r="DD56" s="33">
        <v>13</v>
      </c>
      <c r="DE56" s="33">
        <v>304</v>
      </c>
      <c r="DF56" s="33">
        <v>0</v>
      </c>
      <c r="DG56" s="33">
        <v>456</v>
      </c>
      <c r="DH56" s="33">
        <v>0</v>
      </c>
      <c r="DI56" s="33">
        <v>331</v>
      </c>
      <c r="DJ56" s="33">
        <v>0</v>
      </c>
      <c r="DK56" s="33">
        <v>0</v>
      </c>
      <c r="DL56" s="33">
        <v>332</v>
      </c>
      <c r="DM56" s="33">
        <v>609</v>
      </c>
      <c r="DN56" s="33">
        <v>55</v>
      </c>
      <c r="DO56" s="33">
        <v>678</v>
      </c>
      <c r="DP56" s="33">
        <v>938</v>
      </c>
      <c r="DQ56" s="33">
        <v>1042</v>
      </c>
      <c r="DR56" s="33">
        <v>675</v>
      </c>
      <c r="DS56" s="33">
        <v>635</v>
      </c>
      <c r="DT56" s="33">
        <v>1481</v>
      </c>
      <c r="DU56" s="33">
        <v>944</v>
      </c>
      <c r="DV56" s="33">
        <v>3675</v>
      </c>
      <c r="DW56" s="33">
        <v>211630</v>
      </c>
      <c r="DX56" s="33">
        <v>256167</v>
      </c>
      <c r="DY56" s="33">
        <v>250341</v>
      </c>
      <c r="DZ56" s="33">
        <v>237438</v>
      </c>
      <c r="EA56" s="33">
        <v>204289</v>
      </c>
      <c r="EB56" s="33">
        <v>200370</v>
      </c>
      <c r="EC56" s="33">
        <v>165016</v>
      </c>
      <c r="ED56" s="33">
        <v>115500</v>
      </c>
      <c r="EE56" s="33">
        <v>24647</v>
      </c>
      <c r="EF56" s="33">
        <v>166003</v>
      </c>
      <c r="EG56" s="33">
        <v>292391</v>
      </c>
      <c r="EH56" s="33">
        <v>462177</v>
      </c>
      <c r="EI56" s="33">
        <v>695533</v>
      </c>
      <c r="EJ56" s="35">
        <v>1604464.6431</v>
      </c>
      <c r="EK56" s="35">
        <v>1456375.7034</v>
      </c>
      <c r="EL56" s="35">
        <v>1170147.4861999999</v>
      </c>
      <c r="EM56" s="34">
        <v>744544.54712999996</v>
      </c>
      <c r="EN56" s="35">
        <v>1464611.1327</v>
      </c>
      <c r="EO56" s="35">
        <v>1350268.6661</v>
      </c>
      <c r="EP56" s="34">
        <v>852444.16818000004</v>
      </c>
      <c r="EQ56" s="34">
        <v>431765.07548</v>
      </c>
      <c r="ER56" s="35">
        <v>106885.91933999999</v>
      </c>
      <c r="ES56" s="35">
        <v>560261.91683</v>
      </c>
      <c r="ET56" s="35">
        <v>1322414.0674000001</v>
      </c>
      <c r="EU56" s="34">
        <v>2674180.1546999998</v>
      </c>
      <c r="EV56" s="34">
        <v>4410879.3639000002</v>
      </c>
      <c r="EW56" s="34">
        <v>798783.35242999997</v>
      </c>
      <c r="EX56" s="34">
        <v>603195.91258</v>
      </c>
      <c r="EY56" s="35">
        <v>345370.04190000001</v>
      </c>
      <c r="EZ56" s="34">
        <v>139454.28863</v>
      </c>
      <c r="FA56" s="34">
        <v>738144.11586000002</v>
      </c>
      <c r="FB56" s="35">
        <v>571959.63529999997</v>
      </c>
      <c r="FC56" s="34">
        <v>373535.30378999998</v>
      </c>
      <c r="FD56" s="34">
        <v>106582.37387</v>
      </c>
      <c r="FE56" s="35">
        <v>56347.585148999999</v>
      </c>
      <c r="FF56" s="35">
        <v>280905.05992999999</v>
      </c>
      <c r="FG56" s="34">
        <v>610546.14362999995</v>
      </c>
      <c r="FH56" s="34">
        <v>1117085.5303</v>
      </c>
      <c r="FI56" s="36">
        <v>1612140.7053</v>
      </c>
      <c r="FJ56" s="35">
        <v>2144831.1797000002</v>
      </c>
      <c r="FK56" s="35">
        <v>2890592.9758000001</v>
      </c>
      <c r="FL56" s="37">
        <v>3364162.9920000001</v>
      </c>
      <c r="FM56" s="35">
        <v>3721736.0605000001</v>
      </c>
      <c r="FN56" s="35">
        <v>2133340.1644000001</v>
      </c>
      <c r="FO56" s="35">
        <v>2462106.3191999998</v>
      </c>
      <c r="FP56" s="35">
        <v>2434929.0457000001</v>
      </c>
      <c r="FQ56" s="37">
        <v>1824686.439</v>
      </c>
      <c r="FR56" s="35">
        <v>363358.45160999999</v>
      </c>
      <c r="FS56" s="35">
        <v>2175121.5940999999</v>
      </c>
      <c r="FT56" s="35">
        <v>3863907.2719000001</v>
      </c>
      <c r="FU56" s="35">
        <v>5767707.6205000002</v>
      </c>
      <c r="FV56" s="34">
        <v>8806290.2381999996</v>
      </c>
      <c r="FW56" s="39">
        <v>58.068411957999999</v>
      </c>
      <c r="FX56" s="39">
        <v>68.399778076999993</v>
      </c>
      <c r="FY56" s="33">
        <v>863</v>
      </c>
      <c r="FZ56" s="38">
        <v>120.93495273000001</v>
      </c>
      <c r="GA56" s="41">
        <v>132.51961639000001</v>
      </c>
      <c r="GB56" s="33">
        <v>1672</v>
      </c>
      <c r="GC56" s="47">
        <f t="shared" si="3"/>
        <v>0</v>
      </c>
      <c r="GD56" s="49">
        <f t="shared" si="4"/>
        <v>0</v>
      </c>
      <c r="GE56" s="31">
        <f t="shared" si="5"/>
        <v>1</v>
      </c>
    </row>
    <row r="57" spans="1:187" hidden="1" x14ac:dyDescent="0.25">
      <c r="A57" s="32" t="s">
        <v>944</v>
      </c>
      <c r="B57" s="32" t="s">
        <v>944</v>
      </c>
      <c r="C57" s="32" t="s">
        <v>945</v>
      </c>
      <c r="D57" s="45" t="s">
        <v>1713</v>
      </c>
      <c r="E57" s="45">
        <f t="shared" si="2"/>
        <v>50</v>
      </c>
      <c r="F57" s="33">
        <v>2317</v>
      </c>
      <c r="G57" s="33">
        <v>2568</v>
      </c>
      <c r="H57" s="33">
        <v>2227</v>
      </c>
      <c r="I57" s="33">
        <v>1900</v>
      </c>
      <c r="J57" s="33">
        <v>2382</v>
      </c>
      <c r="K57" s="33">
        <v>1978</v>
      </c>
      <c r="L57" s="33">
        <v>1418</v>
      </c>
      <c r="M57" s="33">
        <v>810</v>
      </c>
      <c r="N57" s="33">
        <v>2180</v>
      </c>
      <c r="O57" s="33">
        <v>2839</v>
      </c>
      <c r="P57" s="33">
        <v>2636</v>
      </c>
      <c r="Q57" s="33">
        <v>3934</v>
      </c>
      <c r="R57" s="33">
        <v>4011</v>
      </c>
      <c r="S57" s="33">
        <v>21245</v>
      </c>
      <c r="T57" s="33">
        <v>15889</v>
      </c>
      <c r="U57" s="33">
        <v>9047</v>
      </c>
      <c r="V57" s="33">
        <v>3865</v>
      </c>
      <c r="W57" s="33">
        <v>22072</v>
      </c>
      <c r="X57" s="33">
        <v>15573</v>
      </c>
      <c r="Y57" s="33">
        <v>7722</v>
      </c>
      <c r="Z57" s="33">
        <v>2645</v>
      </c>
      <c r="AA57" s="33">
        <v>12104</v>
      </c>
      <c r="AB57" s="33">
        <v>15170</v>
      </c>
      <c r="AC57" s="33">
        <v>17396</v>
      </c>
      <c r="AD57" s="33">
        <v>26050</v>
      </c>
      <c r="AE57" s="33">
        <v>27338</v>
      </c>
      <c r="AF57" s="33">
        <v>4181</v>
      </c>
      <c r="AG57" s="33">
        <v>3704</v>
      </c>
      <c r="AH57" s="33">
        <v>2601</v>
      </c>
      <c r="AI57" s="33">
        <v>1795</v>
      </c>
      <c r="AJ57" s="33">
        <v>5208</v>
      </c>
      <c r="AK57" s="33">
        <v>3856</v>
      </c>
      <c r="AL57" s="33">
        <v>2224</v>
      </c>
      <c r="AM57" s="33">
        <v>1030</v>
      </c>
      <c r="AN57" s="33">
        <v>3149</v>
      </c>
      <c r="AO57" s="33">
        <v>4094</v>
      </c>
      <c r="AP57" s="33">
        <v>4365</v>
      </c>
      <c r="AQ57" s="33">
        <v>6393</v>
      </c>
      <c r="AR57" s="33">
        <v>6598</v>
      </c>
      <c r="AS57" s="33">
        <v>1544</v>
      </c>
      <c r="AT57" s="33">
        <v>1781</v>
      </c>
      <c r="AU57" s="33">
        <v>1657</v>
      </c>
      <c r="AV57" s="33">
        <v>1383</v>
      </c>
      <c r="AW57" s="33">
        <v>1867</v>
      </c>
      <c r="AX57" s="33">
        <v>1618</v>
      </c>
      <c r="AY57" s="33">
        <v>1204</v>
      </c>
      <c r="AZ57" s="33">
        <v>643</v>
      </c>
      <c r="BA57" s="33">
        <v>1622</v>
      </c>
      <c r="BB57" s="33">
        <v>2148</v>
      </c>
      <c r="BC57" s="33">
        <v>2029</v>
      </c>
      <c r="BD57" s="33">
        <v>2983</v>
      </c>
      <c r="BE57" s="33">
        <v>2915</v>
      </c>
      <c r="BF57" s="33">
        <v>2637</v>
      </c>
      <c r="BG57" s="33">
        <v>1923</v>
      </c>
      <c r="BH57" s="33">
        <v>944</v>
      </c>
      <c r="BI57" s="33">
        <v>412</v>
      </c>
      <c r="BJ57" s="33">
        <v>3341</v>
      </c>
      <c r="BK57" s="33">
        <v>2238</v>
      </c>
      <c r="BL57" s="33">
        <v>1020</v>
      </c>
      <c r="BM57" s="33">
        <v>387</v>
      </c>
      <c r="BN57" s="33">
        <v>1527</v>
      </c>
      <c r="BO57" s="33">
        <v>1946</v>
      </c>
      <c r="BP57" s="33">
        <v>2336</v>
      </c>
      <c r="BQ57" s="33">
        <v>3410</v>
      </c>
      <c r="BR57" s="33">
        <v>3683</v>
      </c>
      <c r="BS57" s="33">
        <v>2263</v>
      </c>
      <c r="BT57" s="33">
        <v>1894</v>
      </c>
      <c r="BU57" s="33">
        <v>1359</v>
      </c>
      <c r="BV57" s="33">
        <v>1005</v>
      </c>
      <c r="BW57" s="33">
        <v>2386</v>
      </c>
      <c r="BX57" s="33">
        <v>1670</v>
      </c>
      <c r="BY57" s="33">
        <v>1057</v>
      </c>
      <c r="BZ57" s="33">
        <v>498</v>
      </c>
      <c r="CA57" s="33">
        <v>1557</v>
      </c>
      <c r="CB57" s="33">
        <v>1928</v>
      </c>
      <c r="CC57" s="33">
        <v>2190</v>
      </c>
      <c r="CD57" s="33">
        <v>3131</v>
      </c>
      <c r="CE57" s="33">
        <v>3326</v>
      </c>
      <c r="CF57" s="33">
        <v>16561</v>
      </c>
      <c r="CG57" s="33">
        <v>18002</v>
      </c>
      <c r="CH57" s="33">
        <v>18843</v>
      </c>
      <c r="CI57" s="33">
        <v>15878</v>
      </c>
      <c r="CJ57" s="33">
        <v>20427</v>
      </c>
      <c r="CK57" s="33">
        <v>18378</v>
      </c>
      <c r="CL57" s="33">
        <v>12964</v>
      </c>
      <c r="CM57" s="33">
        <v>6975</v>
      </c>
      <c r="CN57" s="33">
        <v>18302</v>
      </c>
      <c r="CO57" s="33">
        <v>23572</v>
      </c>
      <c r="CP57" s="33">
        <v>22874</v>
      </c>
      <c r="CQ57" s="33">
        <v>33145</v>
      </c>
      <c r="CR57" s="33">
        <v>30135</v>
      </c>
      <c r="CS57" s="33">
        <v>62</v>
      </c>
      <c r="CT57" s="33">
        <v>321</v>
      </c>
      <c r="CU57" s="33">
        <v>1038</v>
      </c>
      <c r="CV57" s="33">
        <v>8</v>
      </c>
      <c r="CW57" s="33">
        <v>16</v>
      </c>
      <c r="CX57" s="33">
        <v>448</v>
      </c>
      <c r="CY57" s="33">
        <v>185</v>
      </c>
      <c r="CZ57" s="33">
        <v>0</v>
      </c>
      <c r="DA57" s="33" t="s">
        <v>856</v>
      </c>
      <c r="DB57" s="33">
        <v>0</v>
      </c>
      <c r="DC57" s="33">
        <v>222</v>
      </c>
      <c r="DD57" s="33">
        <v>253</v>
      </c>
      <c r="DE57" s="33">
        <v>364</v>
      </c>
      <c r="DF57" s="33">
        <v>497</v>
      </c>
      <c r="DG57" s="33">
        <v>193</v>
      </c>
      <c r="DH57" s="33" t="s">
        <v>856</v>
      </c>
      <c r="DI57" s="33">
        <v>1737</v>
      </c>
      <c r="DJ57" s="33">
        <v>100</v>
      </c>
      <c r="DK57" s="33">
        <v>210</v>
      </c>
      <c r="DL57" s="33">
        <v>2040</v>
      </c>
      <c r="DM57" s="33">
        <v>20</v>
      </c>
      <c r="DN57" s="33">
        <v>428</v>
      </c>
      <c r="DO57" s="33">
        <v>1034</v>
      </c>
      <c r="DP57" s="33">
        <v>2726</v>
      </c>
      <c r="DQ57" s="33">
        <v>1575</v>
      </c>
      <c r="DR57" s="33">
        <v>2655</v>
      </c>
      <c r="DS57" s="33">
        <v>2332</v>
      </c>
      <c r="DT57" s="33">
        <v>1324</v>
      </c>
      <c r="DU57" s="33">
        <v>1526</v>
      </c>
      <c r="DV57" s="33">
        <v>2208</v>
      </c>
      <c r="DW57" s="33">
        <v>267926</v>
      </c>
      <c r="DX57" s="33">
        <v>301967</v>
      </c>
      <c r="DY57" s="33">
        <v>272054</v>
      </c>
      <c r="DZ57" s="33">
        <v>228461</v>
      </c>
      <c r="EA57" s="33">
        <v>278982</v>
      </c>
      <c r="EB57" s="33">
        <v>238454</v>
      </c>
      <c r="EC57" s="33">
        <v>172753</v>
      </c>
      <c r="ED57" s="33">
        <v>98420</v>
      </c>
      <c r="EE57" s="33">
        <v>260293</v>
      </c>
      <c r="EF57" s="33">
        <v>338129</v>
      </c>
      <c r="EG57" s="33">
        <v>314893</v>
      </c>
      <c r="EH57" s="33">
        <v>470689</v>
      </c>
      <c r="EI57" s="33">
        <v>475013</v>
      </c>
      <c r="EJ57" s="35">
        <v>2218345.8941000002</v>
      </c>
      <c r="EK57" s="35">
        <v>1730586.9032999999</v>
      </c>
      <c r="EL57" s="35">
        <v>985251.80420000001</v>
      </c>
      <c r="EM57" s="34">
        <v>422984.61327999999</v>
      </c>
      <c r="EN57" s="37">
        <v>2321028.4649999999</v>
      </c>
      <c r="EO57" s="35">
        <v>1701035.4432000001</v>
      </c>
      <c r="EP57" s="34">
        <v>860307.18657999998</v>
      </c>
      <c r="EQ57" s="34">
        <v>281169.60129000002</v>
      </c>
      <c r="ER57" s="35">
        <v>1322476.0268999999</v>
      </c>
      <c r="ES57" s="35">
        <v>1673915.6580000001</v>
      </c>
      <c r="ET57" s="37">
        <v>1870836.3060000001</v>
      </c>
      <c r="EU57" s="37">
        <v>2795630.8286000001</v>
      </c>
      <c r="EV57" s="35">
        <v>2857851.0915999999</v>
      </c>
      <c r="EW57" s="35">
        <v>2929784.9482999998</v>
      </c>
      <c r="EX57" s="35">
        <v>1851105.9049</v>
      </c>
      <c r="EY57" s="34">
        <v>800014.56194000004</v>
      </c>
      <c r="EZ57" s="34">
        <v>318039.70127999998</v>
      </c>
      <c r="FA57" s="35">
        <v>3496536.7333999998</v>
      </c>
      <c r="FB57" s="35">
        <v>2033015.1732999999</v>
      </c>
      <c r="FC57" s="34">
        <v>929489.85783999995</v>
      </c>
      <c r="FD57" s="35">
        <v>290392.95360000001</v>
      </c>
      <c r="FE57" s="35">
        <v>1542112.8263000001</v>
      </c>
      <c r="FF57" s="35">
        <v>1974670.9505</v>
      </c>
      <c r="FG57" s="35">
        <v>2270712.7072999999</v>
      </c>
      <c r="FH57" s="35">
        <v>3409538.9689000002</v>
      </c>
      <c r="FI57" s="35">
        <v>3451344.3815000001</v>
      </c>
      <c r="FJ57" s="35">
        <v>4105572.6145000001</v>
      </c>
      <c r="FK57" s="35">
        <v>4883464.8432999998</v>
      </c>
      <c r="FL57" s="35">
        <v>4917227.2450999999</v>
      </c>
      <c r="FM57" s="35">
        <v>4176875.4857000001</v>
      </c>
      <c r="FN57" s="35">
        <v>5200110.2427000003</v>
      </c>
      <c r="FO57" s="37">
        <v>4629688.9539999999</v>
      </c>
      <c r="FP57" s="35">
        <v>3385671.2401000001</v>
      </c>
      <c r="FQ57" s="35">
        <v>1805572.4464</v>
      </c>
      <c r="FR57" s="35">
        <v>4539221.5075000003</v>
      </c>
      <c r="FS57" s="35">
        <v>6113153.6220000004</v>
      </c>
      <c r="FT57" s="35">
        <v>5801229.7934999997</v>
      </c>
      <c r="FU57" s="37">
        <v>8657509.9491000008</v>
      </c>
      <c r="FV57" s="35">
        <v>7993068.1999000004</v>
      </c>
      <c r="FW57" s="39">
        <v>54.337209108000003</v>
      </c>
      <c r="FX57" s="38">
        <v>54.717671449999997</v>
      </c>
      <c r="FY57" s="33">
        <v>1346</v>
      </c>
      <c r="FZ57" s="39">
        <v>108.72813708</v>
      </c>
      <c r="GA57" s="39">
        <v>111.06142525999999</v>
      </c>
      <c r="GB57" s="33">
        <v>2732</v>
      </c>
      <c r="GC57" s="47">
        <f t="shared" si="3"/>
        <v>0</v>
      </c>
      <c r="GD57" s="49">
        <f t="shared" si="4"/>
        <v>0</v>
      </c>
      <c r="GE57" s="31">
        <f t="shared" si="5"/>
        <v>2</v>
      </c>
    </row>
    <row r="58" spans="1:187" hidden="1" x14ac:dyDescent="0.25">
      <c r="A58" s="32" t="s">
        <v>1100</v>
      </c>
      <c r="B58" s="32" t="s">
        <v>1100</v>
      </c>
      <c r="C58" s="32" t="s">
        <v>1101</v>
      </c>
      <c r="D58" s="45" t="s">
        <v>1642</v>
      </c>
      <c r="E58" s="45">
        <f t="shared" si="2"/>
        <v>34</v>
      </c>
      <c r="F58" s="33">
        <v>4283</v>
      </c>
      <c r="G58" s="33">
        <v>4610</v>
      </c>
      <c r="H58" s="33">
        <v>4080</v>
      </c>
      <c r="I58" s="33">
        <v>3340</v>
      </c>
      <c r="J58" s="33">
        <v>3931</v>
      </c>
      <c r="K58" s="33">
        <v>3510</v>
      </c>
      <c r="L58" s="33">
        <v>2402</v>
      </c>
      <c r="M58" s="33">
        <v>1421</v>
      </c>
      <c r="N58" s="33">
        <v>9179</v>
      </c>
      <c r="O58" s="33">
        <v>4248</v>
      </c>
      <c r="P58" s="33">
        <v>4642</v>
      </c>
      <c r="Q58" s="33">
        <v>5788</v>
      </c>
      <c r="R58" s="33">
        <v>3720</v>
      </c>
      <c r="S58" s="33">
        <v>40836</v>
      </c>
      <c r="T58" s="33">
        <v>31466</v>
      </c>
      <c r="U58" s="33">
        <v>19222</v>
      </c>
      <c r="V58" s="33">
        <v>9239</v>
      </c>
      <c r="W58" s="33">
        <v>40101</v>
      </c>
      <c r="X58" s="33">
        <v>28074</v>
      </c>
      <c r="Y58" s="33">
        <v>15024</v>
      </c>
      <c r="Z58" s="33">
        <v>5460</v>
      </c>
      <c r="AA58" s="33">
        <v>45932</v>
      </c>
      <c r="AB58" s="33">
        <v>27544</v>
      </c>
      <c r="AC58" s="33">
        <v>32863</v>
      </c>
      <c r="AD58" s="33">
        <v>45171</v>
      </c>
      <c r="AE58" s="33">
        <v>37912</v>
      </c>
      <c r="AF58" s="33">
        <v>7166</v>
      </c>
      <c r="AG58" s="33">
        <v>6025</v>
      </c>
      <c r="AH58" s="33">
        <v>4479</v>
      </c>
      <c r="AI58" s="33">
        <v>2864</v>
      </c>
      <c r="AJ58" s="33">
        <v>6882</v>
      </c>
      <c r="AK58" s="33">
        <v>5289</v>
      </c>
      <c r="AL58" s="33">
        <v>3149</v>
      </c>
      <c r="AM58" s="33">
        <v>1437</v>
      </c>
      <c r="AN58" s="33">
        <v>10493</v>
      </c>
      <c r="AO58" s="33">
        <v>5680</v>
      </c>
      <c r="AP58" s="33">
        <v>6522</v>
      </c>
      <c r="AQ58" s="33">
        <v>8122</v>
      </c>
      <c r="AR58" s="33">
        <v>6474</v>
      </c>
      <c r="AS58" s="33">
        <v>3014</v>
      </c>
      <c r="AT58" s="33">
        <v>3264</v>
      </c>
      <c r="AU58" s="33">
        <v>2980</v>
      </c>
      <c r="AV58" s="33">
        <v>2421</v>
      </c>
      <c r="AW58" s="33">
        <v>3004</v>
      </c>
      <c r="AX58" s="33">
        <v>2744</v>
      </c>
      <c r="AY58" s="33">
        <v>1894</v>
      </c>
      <c r="AZ58" s="33">
        <v>1101</v>
      </c>
      <c r="BA58" s="33">
        <v>6526</v>
      </c>
      <c r="BB58" s="33">
        <v>3246</v>
      </c>
      <c r="BC58" s="33">
        <v>3448</v>
      </c>
      <c r="BD58" s="33">
        <v>4211</v>
      </c>
      <c r="BE58" s="33">
        <v>2991</v>
      </c>
      <c r="BF58" s="33">
        <v>4152</v>
      </c>
      <c r="BG58" s="33">
        <v>2761</v>
      </c>
      <c r="BH58" s="33">
        <v>1499</v>
      </c>
      <c r="BI58" s="33">
        <v>443</v>
      </c>
      <c r="BJ58" s="33">
        <v>3878</v>
      </c>
      <c r="BK58" s="33">
        <v>2545</v>
      </c>
      <c r="BL58" s="33">
        <v>1255</v>
      </c>
      <c r="BM58" s="33">
        <v>336</v>
      </c>
      <c r="BN58" s="33">
        <v>3967</v>
      </c>
      <c r="BO58" s="33">
        <v>2434</v>
      </c>
      <c r="BP58" s="33">
        <v>3074</v>
      </c>
      <c r="BQ58" s="33">
        <v>3911</v>
      </c>
      <c r="BR58" s="33">
        <v>3483</v>
      </c>
      <c r="BS58" s="33">
        <v>3932</v>
      </c>
      <c r="BT58" s="33">
        <v>3217</v>
      </c>
      <c r="BU58" s="33">
        <v>2504</v>
      </c>
      <c r="BV58" s="33">
        <v>1650</v>
      </c>
      <c r="BW58" s="33">
        <v>3617</v>
      </c>
      <c r="BX58" s="33">
        <v>2695</v>
      </c>
      <c r="BY58" s="33">
        <v>1611</v>
      </c>
      <c r="BZ58" s="33">
        <v>783</v>
      </c>
      <c r="CA58" s="33">
        <v>5574</v>
      </c>
      <c r="CB58" s="33">
        <v>2976</v>
      </c>
      <c r="CC58" s="33">
        <v>3445</v>
      </c>
      <c r="CD58" s="33">
        <v>4467</v>
      </c>
      <c r="CE58" s="33">
        <v>3547</v>
      </c>
      <c r="CF58" s="33">
        <v>33225</v>
      </c>
      <c r="CG58" s="33">
        <v>32413</v>
      </c>
      <c r="CH58" s="33">
        <v>30911</v>
      </c>
      <c r="CI58" s="33">
        <v>25733</v>
      </c>
      <c r="CJ58" s="33">
        <v>34301</v>
      </c>
      <c r="CK58" s="33">
        <v>30767</v>
      </c>
      <c r="CL58" s="33">
        <v>21421</v>
      </c>
      <c r="CM58" s="33">
        <v>13087</v>
      </c>
      <c r="CN58" s="33">
        <v>71513</v>
      </c>
      <c r="CO58" s="33">
        <v>35831</v>
      </c>
      <c r="CP58" s="33">
        <v>35859</v>
      </c>
      <c r="CQ58" s="33">
        <v>46855</v>
      </c>
      <c r="CR58" s="33">
        <v>31800</v>
      </c>
      <c r="CS58" s="33">
        <v>67</v>
      </c>
      <c r="CT58" s="33">
        <v>108</v>
      </c>
      <c r="CU58" s="33">
        <v>39</v>
      </c>
      <c r="CV58" s="33">
        <v>55</v>
      </c>
      <c r="CW58" s="33" t="s">
        <v>856</v>
      </c>
      <c r="CX58" s="33">
        <v>548</v>
      </c>
      <c r="CY58" s="33">
        <v>181</v>
      </c>
      <c r="CZ58" s="33">
        <v>702</v>
      </c>
      <c r="DA58" s="33" t="s">
        <v>856</v>
      </c>
      <c r="DB58" s="33">
        <v>713</v>
      </c>
      <c r="DC58" s="33">
        <v>684</v>
      </c>
      <c r="DD58" s="33">
        <v>224</v>
      </c>
      <c r="DE58" s="33">
        <v>401</v>
      </c>
      <c r="DF58" s="33">
        <v>240</v>
      </c>
      <c r="DG58" s="33">
        <v>465</v>
      </c>
      <c r="DH58" s="33">
        <v>222</v>
      </c>
      <c r="DI58" s="33">
        <v>985</v>
      </c>
      <c r="DJ58" s="33">
        <v>344</v>
      </c>
      <c r="DK58" s="33">
        <v>351</v>
      </c>
      <c r="DL58" s="33">
        <v>1229</v>
      </c>
      <c r="DM58" s="33">
        <v>1660</v>
      </c>
      <c r="DN58" s="33">
        <v>573</v>
      </c>
      <c r="DO58" s="33">
        <v>3395</v>
      </c>
      <c r="DP58" s="33">
        <v>2846</v>
      </c>
      <c r="DQ58" s="33">
        <v>1593</v>
      </c>
      <c r="DR58" s="33">
        <v>3177</v>
      </c>
      <c r="DS58" s="33">
        <v>1301</v>
      </c>
      <c r="DT58" s="33">
        <v>4124</v>
      </c>
      <c r="DU58" s="33">
        <v>7602</v>
      </c>
      <c r="DV58" s="33">
        <v>1890</v>
      </c>
      <c r="DW58" s="33">
        <v>495714</v>
      </c>
      <c r="DX58" s="33">
        <v>536970</v>
      </c>
      <c r="DY58" s="33">
        <v>478234</v>
      </c>
      <c r="DZ58" s="33">
        <v>393246</v>
      </c>
      <c r="EA58" s="33">
        <v>454981</v>
      </c>
      <c r="EB58" s="33">
        <v>411809</v>
      </c>
      <c r="EC58" s="33">
        <v>280264</v>
      </c>
      <c r="ED58" s="33">
        <v>169708</v>
      </c>
      <c r="EE58" s="33">
        <v>1071489</v>
      </c>
      <c r="EF58" s="33">
        <v>497284</v>
      </c>
      <c r="EG58" s="33">
        <v>545195</v>
      </c>
      <c r="EH58" s="33">
        <v>673516</v>
      </c>
      <c r="EI58" s="33">
        <v>433442</v>
      </c>
      <c r="EJ58" s="35">
        <v>4842971.5234000003</v>
      </c>
      <c r="EK58" s="35">
        <v>3975284.2546000001</v>
      </c>
      <c r="EL58" s="35">
        <v>2538785.9297000002</v>
      </c>
      <c r="EM58" s="35">
        <v>1265194.7034</v>
      </c>
      <c r="EN58" s="35">
        <v>4822626.0933999997</v>
      </c>
      <c r="EO58" s="35">
        <v>3553353.6551999999</v>
      </c>
      <c r="EP58" s="35">
        <v>1960792.0541000001</v>
      </c>
      <c r="EQ58" s="34">
        <v>739869.99528999999</v>
      </c>
      <c r="ER58" s="35">
        <v>5816282.5416999999</v>
      </c>
      <c r="ES58" s="37">
        <v>3468011.2374999998</v>
      </c>
      <c r="ET58" s="35">
        <v>4142540.5140999998</v>
      </c>
      <c r="EU58" s="35">
        <v>5579386.0020000003</v>
      </c>
      <c r="EV58" s="35">
        <v>4692657.9137000004</v>
      </c>
      <c r="EW58" s="35">
        <v>5244358.8583000004</v>
      </c>
      <c r="EX58" s="35">
        <v>3195859.7338999999</v>
      </c>
      <c r="EY58" s="35">
        <v>1586765.9986</v>
      </c>
      <c r="EZ58" s="34">
        <v>396638.61492999998</v>
      </c>
      <c r="FA58" s="35">
        <v>5498060.7944</v>
      </c>
      <c r="FB58" s="35">
        <v>3024539.5391000002</v>
      </c>
      <c r="FC58" s="35">
        <v>1241574.9904</v>
      </c>
      <c r="FD58" s="34">
        <v>295074.74290999997</v>
      </c>
      <c r="FE58" s="35">
        <v>4561497.2796999998</v>
      </c>
      <c r="FF58" s="35">
        <v>3262605.3009000001</v>
      </c>
      <c r="FG58" s="35">
        <v>3739286.0378999999</v>
      </c>
      <c r="FH58" s="35">
        <v>4654577.1612999998</v>
      </c>
      <c r="FI58" s="35">
        <v>4264907.4928000001</v>
      </c>
      <c r="FJ58" s="35">
        <v>9003759.8380999994</v>
      </c>
      <c r="FK58" s="35">
        <v>9069467.1826000009</v>
      </c>
      <c r="FL58" s="35">
        <v>8762215.4286000002</v>
      </c>
      <c r="FM58" s="35">
        <v>7133936.0071999999</v>
      </c>
      <c r="FN58" s="35">
        <v>9503322.9418000001</v>
      </c>
      <c r="FO58" s="35">
        <v>8266359.1195999999</v>
      </c>
      <c r="FP58" s="35">
        <v>5707266.5937000001</v>
      </c>
      <c r="FQ58" s="35">
        <v>3459861.2379000001</v>
      </c>
      <c r="FR58" s="35">
        <v>19252687.002999999</v>
      </c>
      <c r="FS58" s="40">
        <v>9788378.1381000001</v>
      </c>
      <c r="FT58" s="37">
        <v>10189127.754000001</v>
      </c>
      <c r="FU58" s="35">
        <v>12861842.27</v>
      </c>
      <c r="FV58" s="37">
        <v>8814153.1848000009</v>
      </c>
      <c r="FW58" s="39">
        <v>61.446489647999996</v>
      </c>
      <c r="FX58" s="39">
        <v>60.121745193000002</v>
      </c>
      <c r="FY58" s="33">
        <v>2242</v>
      </c>
      <c r="FZ58" s="38">
        <v>132.72520972000001</v>
      </c>
      <c r="GA58" s="38">
        <v>132.28392909999999</v>
      </c>
      <c r="GB58" s="33">
        <v>4933</v>
      </c>
      <c r="GC58" s="47">
        <f t="shared" si="3"/>
        <v>0</v>
      </c>
      <c r="GD58" s="49">
        <f t="shared" si="4"/>
        <v>0</v>
      </c>
      <c r="GE58" s="31">
        <f t="shared" si="5"/>
        <v>2</v>
      </c>
    </row>
    <row r="59" spans="1:187" hidden="1" x14ac:dyDescent="0.25">
      <c r="A59" s="32" t="s">
        <v>1016</v>
      </c>
      <c r="B59" s="32" t="s">
        <v>1016</v>
      </c>
      <c r="C59" s="32" t="s">
        <v>1017</v>
      </c>
      <c r="D59" s="45" t="s">
        <v>1580</v>
      </c>
      <c r="E59" s="45">
        <f t="shared" si="2"/>
        <v>32</v>
      </c>
      <c r="F59" s="33">
        <v>3653</v>
      </c>
      <c r="G59" s="33">
        <v>3846</v>
      </c>
      <c r="H59" s="33">
        <v>3462</v>
      </c>
      <c r="I59" s="33">
        <v>2797</v>
      </c>
      <c r="J59" s="33">
        <v>3377</v>
      </c>
      <c r="K59" s="33">
        <v>3020</v>
      </c>
      <c r="L59" s="33">
        <v>2279</v>
      </c>
      <c r="M59" s="33">
        <v>1384</v>
      </c>
      <c r="N59" s="33">
        <v>5281</v>
      </c>
      <c r="O59" s="33">
        <v>7298</v>
      </c>
      <c r="P59" s="33">
        <v>4676</v>
      </c>
      <c r="Q59" s="33">
        <v>3898</v>
      </c>
      <c r="R59" s="33">
        <v>2665</v>
      </c>
      <c r="S59" s="33">
        <v>23040</v>
      </c>
      <c r="T59" s="33">
        <v>18801</v>
      </c>
      <c r="U59" s="33">
        <v>11104</v>
      </c>
      <c r="V59" s="33">
        <v>5311</v>
      </c>
      <c r="W59" s="33">
        <v>18782</v>
      </c>
      <c r="X59" s="33">
        <v>14888</v>
      </c>
      <c r="Y59" s="33">
        <v>8129</v>
      </c>
      <c r="Z59" s="33">
        <v>2874</v>
      </c>
      <c r="AA59" s="33">
        <v>22264</v>
      </c>
      <c r="AB59" s="33">
        <v>30717</v>
      </c>
      <c r="AC59" s="33">
        <v>22834</v>
      </c>
      <c r="AD59" s="33">
        <v>15777</v>
      </c>
      <c r="AE59" s="33">
        <v>11337</v>
      </c>
      <c r="AF59" s="33">
        <v>3606</v>
      </c>
      <c r="AG59" s="33">
        <v>3433</v>
      </c>
      <c r="AH59" s="33">
        <v>2827</v>
      </c>
      <c r="AI59" s="33">
        <v>2152</v>
      </c>
      <c r="AJ59" s="33">
        <v>3443</v>
      </c>
      <c r="AK59" s="33">
        <v>2914</v>
      </c>
      <c r="AL59" s="33">
        <v>1844</v>
      </c>
      <c r="AM59" s="33">
        <v>1004</v>
      </c>
      <c r="AN59" s="33">
        <v>4488</v>
      </c>
      <c r="AO59" s="33">
        <v>6296</v>
      </c>
      <c r="AP59" s="33">
        <v>4382</v>
      </c>
      <c r="AQ59" s="33">
        <v>3434</v>
      </c>
      <c r="AR59" s="33">
        <v>2623</v>
      </c>
      <c r="AS59" s="33">
        <v>1755</v>
      </c>
      <c r="AT59" s="33">
        <v>2093</v>
      </c>
      <c r="AU59" s="33">
        <v>2101</v>
      </c>
      <c r="AV59" s="33">
        <v>1912</v>
      </c>
      <c r="AW59" s="33">
        <v>1659</v>
      </c>
      <c r="AX59" s="33">
        <v>1641</v>
      </c>
      <c r="AY59" s="33">
        <v>1318</v>
      </c>
      <c r="AZ59" s="33">
        <v>868</v>
      </c>
      <c r="BA59" s="33">
        <v>2867</v>
      </c>
      <c r="BB59" s="33">
        <v>4111</v>
      </c>
      <c r="BC59" s="33">
        <v>2648</v>
      </c>
      <c r="BD59" s="33">
        <v>2195</v>
      </c>
      <c r="BE59" s="33">
        <v>1526</v>
      </c>
      <c r="BF59" s="33">
        <v>1851</v>
      </c>
      <c r="BG59" s="33">
        <v>1340</v>
      </c>
      <c r="BH59" s="33">
        <v>726</v>
      </c>
      <c r="BI59" s="33">
        <v>240</v>
      </c>
      <c r="BJ59" s="33">
        <v>1784</v>
      </c>
      <c r="BK59" s="33">
        <v>1273</v>
      </c>
      <c r="BL59" s="33">
        <v>526</v>
      </c>
      <c r="BM59" s="33">
        <v>136</v>
      </c>
      <c r="BN59" s="33">
        <v>1621</v>
      </c>
      <c r="BO59" s="33">
        <v>2185</v>
      </c>
      <c r="BP59" s="33">
        <v>1734</v>
      </c>
      <c r="BQ59" s="33">
        <v>1239</v>
      </c>
      <c r="BR59" s="33">
        <v>1097</v>
      </c>
      <c r="BS59" s="33">
        <v>1890</v>
      </c>
      <c r="BT59" s="33">
        <v>1705</v>
      </c>
      <c r="BU59" s="33">
        <v>1351</v>
      </c>
      <c r="BV59" s="33">
        <v>1129</v>
      </c>
      <c r="BW59" s="33">
        <v>1532</v>
      </c>
      <c r="BX59" s="33">
        <v>1272</v>
      </c>
      <c r="BY59" s="33">
        <v>836</v>
      </c>
      <c r="BZ59" s="33">
        <v>498</v>
      </c>
      <c r="CA59" s="33">
        <v>2048</v>
      </c>
      <c r="CB59" s="33">
        <v>3043</v>
      </c>
      <c r="CC59" s="33">
        <v>2116</v>
      </c>
      <c r="CD59" s="33">
        <v>1747</v>
      </c>
      <c r="CE59" s="33">
        <v>1259</v>
      </c>
      <c r="CF59" s="33">
        <v>17591</v>
      </c>
      <c r="CG59" s="33">
        <v>22541</v>
      </c>
      <c r="CH59" s="33">
        <v>24986</v>
      </c>
      <c r="CI59" s="33">
        <v>25648</v>
      </c>
      <c r="CJ59" s="33">
        <v>15482</v>
      </c>
      <c r="CK59" s="33">
        <v>16603</v>
      </c>
      <c r="CL59" s="33">
        <v>16859</v>
      </c>
      <c r="CM59" s="33">
        <v>10326</v>
      </c>
      <c r="CN59" s="33">
        <v>29917</v>
      </c>
      <c r="CO59" s="33">
        <v>48404</v>
      </c>
      <c r="CP59" s="33">
        <v>29310</v>
      </c>
      <c r="CQ59" s="33">
        <v>25362</v>
      </c>
      <c r="CR59" s="33">
        <v>17043</v>
      </c>
      <c r="CS59" s="33">
        <v>0</v>
      </c>
      <c r="CT59" s="33">
        <v>0</v>
      </c>
      <c r="CU59" s="33">
        <v>117</v>
      </c>
      <c r="CV59" s="33">
        <v>41</v>
      </c>
      <c r="CW59" s="33">
        <v>0</v>
      </c>
      <c r="CX59" s="33">
        <v>158</v>
      </c>
      <c r="CY59" s="33">
        <v>156</v>
      </c>
      <c r="CZ59" s="33">
        <v>0</v>
      </c>
      <c r="DA59" s="33">
        <v>0</v>
      </c>
      <c r="DB59" s="33">
        <v>85</v>
      </c>
      <c r="DC59" s="33">
        <v>96</v>
      </c>
      <c r="DD59" s="33">
        <v>257</v>
      </c>
      <c r="DE59" s="33">
        <v>499</v>
      </c>
      <c r="DF59" s="33" t="s">
        <v>856</v>
      </c>
      <c r="DG59" s="33">
        <v>100</v>
      </c>
      <c r="DH59" s="33">
        <v>653</v>
      </c>
      <c r="DI59" s="33">
        <v>36</v>
      </c>
      <c r="DJ59" s="33">
        <v>0</v>
      </c>
      <c r="DK59" s="33">
        <v>881</v>
      </c>
      <c r="DL59" s="33">
        <v>69</v>
      </c>
      <c r="DM59" s="33">
        <v>1185</v>
      </c>
      <c r="DN59" s="33">
        <v>1358</v>
      </c>
      <c r="DO59" s="33">
        <v>664</v>
      </c>
      <c r="DP59" s="33">
        <v>448</v>
      </c>
      <c r="DQ59" s="33">
        <v>918</v>
      </c>
      <c r="DR59" s="33">
        <v>1399</v>
      </c>
      <c r="DS59" s="33">
        <v>1958</v>
      </c>
      <c r="DT59" s="33">
        <v>0</v>
      </c>
      <c r="DU59" s="33">
        <v>5687</v>
      </c>
      <c r="DV59" s="33">
        <v>4413</v>
      </c>
      <c r="DW59" s="33">
        <v>434848</v>
      </c>
      <c r="DX59" s="33">
        <v>468114</v>
      </c>
      <c r="DY59" s="33">
        <v>428344</v>
      </c>
      <c r="DZ59" s="33">
        <v>351592</v>
      </c>
      <c r="EA59" s="33">
        <v>404763</v>
      </c>
      <c r="EB59" s="33">
        <v>368872</v>
      </c>
      <c r="EC59" s="33">
        <v>282958</v>
      </c>
      <c r="ED59" s="33">
        <v>171997</v>
      </c>
      <c r="EE59" s="33">
        <v>624651</v>
      </c>
      <c r="EF59" s="33">
        <v>884238</v>
      </c>
      <c r="EG59" s="33">
        <v>567633</v>
      </c>
      <c r="EH59" s="33">
        <v>496076</v>
      </c>
      <c r="EI59" s="33">
        <v>338890</v>
      </c>
      <c r="EJ59" s="35">
        <v>2205223.3144999999</v>
      </c>
      <c r="EK59" s="35">
        <v>1935050.1773999999</v>
      </c>
      <c r="EL59" s="35">
        <v>1156095.9098</v>
      </c>
      <c r="EM59" s="34">
        <v>593700.87303000002</v>
      </c>
      <c r="EN59" s="35">
        <v>1816735.1414000001</v>
      </c>
      <c r="EO59" s="35">
        <v>1540471.9472000001</v>
      </c>
      <c r="EP59" s="34">
        <v>801191.94328000001</v>
      </c>
      <c r="EQ59" s="35">
        <v>308302.40350000001</v>
      </c>
      <c r="ER59" s="35">
        <v>2221488.0229000002</v>
      </c>
      <c r="ES59" s="35">
        <v>3070552.2625000002</v>
      </c>
      <c r="ET59" s="35">
        <v>2253700.0825999998</v>
      </c>
      <c r="EU59" s="35">
        <v>1625073.0316999999</v>
      </c>
      <c r="EV59" s="35">
        <v>1185958.3104000001</v>
      </c>
      <c r="EW59" s="35">
        <v>1821278.0922000001</v>
      </c>
      <c r="EX59" s="35">
        <v>1155288.4723</v>
      </c>
      <c r="EY59" s="34">
        <v>605504.26404000004</v>
      </c>
      <c r="EZ59" s="34">
        <v>221064.56404999999</v>
      </c>
      <c r="FA59" s="37">
        <v>1631209.6029999999</v>
      </c>
      <c r="FB59" s="40">
        <v>1105914.45</v>
      </c>
      <c r="FC59" s="34">
        <v>469974.40119</v>
      </c>
      <c r="FD59" s="36">
        <v>98965.829104000004</v>
      </c>
      <c r="FE59" s="34">
        <v>1453223.8748000001</v>
      </c>
      <c r="FF59" s="35">
        <v>1884548.6832000001</v>
      </c>
      <c r="FG59" s="35">
        <v>1648152.8565</v>
      </c>
      <c r="FH59" s="35">
        <v>1151244.8687</v>
      </c>
      <c r="FI59" s="35">
        <v>972029.39277000003</v>
      </c>
      <c r="FJ59" s="35">
        <v>4737927.6321</v>
      </c>
      <c r="FK59" s="37">
        <v>5994044.9069999997</v>
      </c>
      <c r="FL59" s="35">
        <v>6353392.1722999997</v>
      </c>
      <c r="FM59" s="35">
        <v>5997576.2153000003</v>
      </c>
      <c r="FN59" s="35">
        <v>4234596.4112999998</v>
      </c>
      <c r="FO59" s="35">
        <v>4509953.6017000005</v>
      </c>
      <c r="FP59" s="35">
        <v>4082603.3365000002</v>
      </c>
      <c r="FQ59" s="35">
        <v>2649989.3184000002</v>
      </c>
      <c r="FR59" s="35">
        <v>7830131.3848999999</v>
      </c>
      <c r="FS59" s="37">
        <v>12114562.584000001</v>
      </c>
      <c r="FT59" s="37">
        <v>7608555.0789999999</v>
      </c>
      <c r="FU59" s="37">
        <v>6545148.5750000002</v>
      </c>
      <c r="FV59" s="35">
        <v>4461685.9715999998</v>
      </c>
      <c r="FW59" s="39">
        <v>66.653127241000007</v>
      </c>
      <c r="FX59" s="39">
        <v>68.793290298000002</v>
      </c>
      <c r="FY59" s="33">
        <v>1460</v>
      </c>
      <c r="FZ59" s="38">
        <v>158.92319418</v>
      </c>
      <c r="GA59" s="38">
        <v>159.59100975000001</v>
      </c>
      <c r="GB59" s="33">
        <v>3387</v>
      </c>
      <c r="GC59" s="47">
        <f t="shared" si="3"/>
        <v>0</v>
      </c>
      <c r="GD59" s="49">
        <f t="shared" si="4"/>
        <v>0</v>
      </c>
      <c r="GE59" s="31">
        <f t="shared" si="5"/>
        <v>1</v>
      </c>
    </row>
    <row r="60" spans="1:187" hidden="1" x14ac:dyDescent="0.25">
      <c r="A60" s="32" t="s">
        <v>1148</v>
      </c>
      <c r="B60" s="32" t="s">
        <v>1148</v>
      </c>
      <c r="C60" s="32" t="s">
        <v>1752</v>
      </c>
      <c r="D60" s="45" t="s">
        <v>1534</v>
      </c>
      <c r="E60" s="45">
        <f t="shared" si="2"/>
        <v>55</v>
      </c>
      <c r="F60" s="33" t="s">
        <v>2053</v>
      </c>
      <c r="G60" s="33" t="s">
        <v>2053</v>
      </c>
      <c r="H60" s="33" t="s">
        <v>2053</v>
      </c>
      <c r="I60" s="33" t="s">
        <v>2053</v>
      </c>
      <c r="J60" s="33" t="s">
        <v>2053</v>
      </c>
      <c r="K60" s="33" t="s">
        <v>2053</v>
      </c>
      <c r="L60" s="33" t="s">
        <v>2053</v>
      </c>
      <c r="M60" s="33" t="s">
        <v>2053</v>
      </c>
      <c r="N60" s="33" t="s">
        <v>2053</v>
      </c>
      <c r="O60" s="33" t="s">
        <v>2053</v>
      </c>
      <c r="P60" s="33" t="s">
        <v>2053</v>
      </c>
      <c r="Q60" s="33" t="s">
        <v>2053</v>
      </c>
      <c r="R60" s="33" t="s">
        <v>2053</v>
      </c>
      <c r="S60" s="33">
        <v>4215</v>
      </c>
      <c r="T60" s="33">
        <v>2920</v>
      </c>
      <c r="U60" s="33">
        <v>1285</v>
      </c>
      <c r="V60" s="33">
        <v>462</v>
      </c>
      <c r="W60" s="33">
        <v>5906</v>
      </c>
      <c r="X60" s="33">
        <v>4068</v>
      </c>
      <c r="Y60" s="33">
        <v>1430</v>
      </c>
      <c r="Z60" s="33">
        <v>321</v>
      </c>
      <c r="AA60" s="33">
        <v>7336</v>
      </c>
      <c r="AB60" s="33">
        <v>3104</v>
      </c>
      <c r="AC60" s="33">
        <v>3269</v>
      </c>
      <c r="AD60" s="33">
        <v>3900</v>
      </c>
      <c r="AE60" s="33">
        <v>2998</v>
      </c>
      <c r="AF60" s="33">
        <v>582</v>
      </c>
      <c r="AG60" s="33">
        <v>393</v>
      </c>
      <c r="AH60" s="33">
        <v>172</v>
      </c>
      <c r="AI60" s="33">
        <v>58</v>
      </c>
      <c r="AJ60" s="33">
        <v>942</v>
      </c>
      <c r="AK60" s="33">
        <v>578</v>
      </c>
      <c r="AL60" s="33">
        <v>180</v>
      </c>
      <c r="AM60" s="33">
        <v>41</v>
      </c>
      <c r="AN60" s="33">
        <v>839</v>
      </c>
      <c r="AO60" s="33">
        <v>441</v>
      </c>
      <c r="AP60" s="33">
        <v>526</v>
      </c>
      <c r="AQ60" s="33">
        <v>577</v>
      </c>
      <c r="AR60" s="33">
        <v>563</v>
      </c>
      <c r="AS60" s="33">
        <v>181</v>
      </c>
      <c r="AT60" s="33">
        <v>151</v>
      </c>
      <c r="AU60" s="33">
        <v>91</v>
      </c>
      <c r="AV60" s="33">
        <v>37</v>
      </c>
      <c r="AW60" s="33">
        <v>315</v>
      </c>
      <c r="AX60" s="33">
        <v>208</v>
      </c>
      <c r="AY60" s="33">
        <v>73</v>
      </c>
      <c r="AZ60" s="33">
        <v>20</v>
      </c>
      <c r="BA60" s="33">
        <v>299</v>
      </c>
      <c r="BB60" s="33">
        <v>151</v>
      </c>
      <c r="BC60" s="33">
        <v>216</v>
      </c>
      <c r="BD60" s="33">
        <v>193</v>
      </c>
      <c r="BE60" s="33">
        <v>217</v>
      </c>
      <c r="BF60" s="33">
        <v>401</v>
      </c>
      <c r="BG60" s="33">
        <v>242</v>
      </c>
      <c r="BH60" s="33">
        <v>81</v>
      </c>
      <c r="BI60" s="33">
        <v>21</v>
      </c>
      <c r="BJ60" s="33">
        <v>627</v>
      </c>
      <c r="BK60" s="33">
        <v>370</v>
      </c>
      <c r="BL60" s="33">
        <v>107</v>
      </c>
      <c r="BM60" s="33">
        <v>21</v>
      </c>
      <c r="BN60" s="33">
        <v>540</v>
      </c>
      <c r="BO60" s="33">
        <v>290</v>
      </c>
      <c r="BP60" s="33">
        <v>310</v>
      </c>
      <c r="BQ60" s="33">
        <v>384</v>
      </c>
      <c r="BR60" s="33">
        <v>346</v>
      </c>
      <c r="BS60" s="33">
        <v>227</v>
      </c>
      <c r="BT60" s="33">
        <v>151</v>
      </c>
      <c r="BU60" s="33">
        <v>59</v>
      </c>
      <c r="BV60" s="33">
        <v>18</v>
      </c>
      <c r="BW60" s="33">
        <v>361</v>
      </c>
      <c r="BX60" s="33">
        <v>204</v>
      </c>
      <c r="BY60" s="33">
        <v>63</v>
      </c>
      <c r="BZ60" s="33">
        <v>15</v>
      </c>
      <c r="CA60" s="33">
        <v>325</v>
      </c>
      <c r="CB60" s="33">
        <v>166</v>
      </c>
      <c r="CC60" s="33">
        <v>179</v>
      </c>
      <c r="CD60" s="33">
        <v>230</v>
      </c>
      <c r="CE60" s="33">
        <v>198</v>
      </c>
      <c r="CF60" s="33">
        <v>2388</v>
      </c>
      <c r="CG60" s="33">
        <v>1850</v>
      </c>
      <c r="CH60" s="33">
        <v>541</v>
      </c>
      <c r="CI60" s="33">
        <v>313</v>
      </c>
      <c r="CJ60" s="33">
        <v>4711</v>
      </c>
      <c r="CK60" s="33">
        <v>2886</v>
      </c>
      <c r="CL60" s="33">
        <v>759</v>
      </c>
      <c r="CM60" s="33">
        <v>191</v>
      </c>
      <c r="CN60" s="33">
        <v>3723</v>
      </c>
      <c r="CO60" s="33">
        <v>2128</v>
      </c>
      <c r="CP60" s="33">
        <v>2181</v>
      </c>
      <c r="CQ60" s="33">
        <v>2875</v>
      </c>
      <c r="CR60" s="33">
        <v>2732</v>
      </c>
      <c r="CS60" s="33">
        <v>0</v>
      </c>
      <c r="CT60" s="33">
        <v>0</v>
      </c>
      <c r="CU60" s="33">
        <v>0</v>
      </c>
      <c r="CV60" s="33">
        <v>25</v>
      </c>
      <c r="CW60" s="33">
        <v>14</v>
      </c>
      <c r="CX60" s="33">
        <v>0</v>
      </c>
      <c r="CY60" s="33">
        <v>0</v>
      </c>
      <c r="CZ60" s="33">
        <v>0</v>
      </c>
      <c r="DA60" s="33">
        <v>0</v>
      </c>
      <c r="DB60" s="33">
        <v>0</v>
      </c>
      <c r="DC60" s="33">
        <v>0</v>
      </c>
      <c r="DD60" s="33">
        <v>0</v>
      </c>
      <c r="DE60" s="33">
        <v>0</v>
      </c>
      <c r="DF60" s="33">
        <v>0</v>
      </c>
      <c r="DG60" s="33">
        <v>0</v>
      </c>
      <c r="DH60" s="33">
        <v>0</v>
      </c>
      <c r="DI60" s="33">
        <v>0</v>
      </c>
      <c r="DJ60" s="33">
        <v>0</v>
      </c>
      <c r="DK60" s="33">
        <v>0</v>
      </c>
      <c r="DL60" s="33">
        <v>286</v>
      </c>
      <c r="DM60" s="33">
        <v>0</v>
      </c>
      <c r="DN60" s="33">
        <v>0</v>
      </c>
      <c r="DO60" s="33">
        <v>1838</v>
      </c>
      <c r="DP60" s="33">
        <v>0</v>
      </c>
      <c r="DQ60" s="33">
        <v>0</v>
      </c>
      <c r="DR60" s="33">
        <v>0</v>
      </c>
      <c r="DS60" s="33">
        <v>0</v>
      </c>
      <c r="DT60" s="33">
        <v>0</v>
      </c>
      <c r="DU60" s="33">
        <v>0</v>
      </c>
      <c r="DV60" s="33">
        <v>0</v>
      </c>
      <c r="DW60" s="33" t="s">
        <v>2053</v>
      </c>
      <c r="DX60" s="33" t="s">
        <v>2053</v>
      </c>
      <c r="DY60" s="33" t="s">
        <v>2053</v>
      </c>
      <c r="DZ60" s="33" t="s">
        <v>2053</v>
      </c>
      <c r="EA60" s="33" t="s">
        <v>2053</v>
      </c>
      <c r="EB60" s="33" t="s">
        <v>2053</v>
      </c>
      <c r="EC60" s="33" t="s">
        <v>2053</v>
      </c>
      <c r="ED60" s="33" t="s">
        <v>2053</v>
      </c>
      <c r="EE60" s="33" t="s">
        <v>2053</v>
      </c>
      <c r="EF60" s="33" t="s">
        <v>2053</v>
      </c>
      <c r="EG60" s="33" t="s">
        <v>2053</v>
      </c>
      <c r="EH60" s="33" t="s">
        <v>2053</v>
      </c>
      <c r="EI60" s="33" t="s">
        <v>2053</v>
      </c>
      <c r="EJ60" s="34">
        <v>620784.97692000004</v>
      </c>
      <c r="EK60" s="34">
        <v>426658.11238000001</v>
      </c>
      <c r="EL60" s="34">
        <v>187464.38245999999</v>
      </c>
      <c r="EM60" s="36">
        <v>61003.758169000001</v>
      </c>
      <c r="EN60" s="34">
        <v>843271.16154</v>
      </c>
      <c r="EO60" s="34">
        <v>607132.77893999999</v>
      </c>
      <c r="EP60" s="34">
        <v>208375.96195999999</v>
      </c>
      <c r="EQ60" s="36">
        <v>39880.396976000004</v>
      </c>
      <c r="ER60" s="34">
        <v>1074510.2941000001</v>
      </c>
      <c r="ES60" s="34">
        <v>456514.06361999997</v>
      </c>
      <c r="ET60" s="34">
        <v>461326.28661000001</v>
      </c>
      <c r="EU60" s="34">
        <v>560833.81697000004</v>
      </c>
      <c r="EV60" s="35">
        <v>441387.06805</v>
      </c>
      <c r="EW60" s="35">
        <v>1403857.3023999999</v>
      </c>
      <c r="EX60" s="34">
        <v>764048.40566000005</v>
      </c>
      <c r="EY60" s="33">
        <v>204909</v>
      </c>
      <c r="EZ60" s="33">
        <v>52800</v>
      </c>
      <c r="FA60" s="37">
        <v>2408556.372</v>
      </c>
      <c r="FB60" s="35">
        <v>1522315.5652999999</v>
      </c>
      <c r="FC60" s="34">
        <v>355585.96098999999</v>
      </c>
      <c r="FD60" s="33">
        <v>54982</v>
      </c>
      <c r="FE60" s="35">
        <v>1683153.1346</v>
      </c>
      <c r="FF60" s="35">
        <v>1099807.5146000001</v>
      </c>
      <c r="FG60" s="35">
        <v>1038201.6949</v>
      </c>
      <c r="FH60" s="35">
        <v>1469295.4206999999</v>
      </c>
      <c r="FI60" s="35">
        <v>1476596.8415999999</v>
      </c>
      <c r="FJ60" s="34">
        <v>637680.44802000001</v>
      </c>
      <c r="FK60" s="34">
        <v>576271.94811</v>
      </c>
      <c r="FL60" s="35">
        <v>316510.14520000003</v>
      </c>
      <c r="FM60" s="36">
        <v>97785.419185000006</v>
      </c>
      <c r="FN60" s="35">
        <v>1282981.1843999999</v>
      </c>
      <c r="FO60" s="34">
        <v>761150.04017000005</v>
      </c>
      <c r="FP60" s="34">
        <v>263743.65821000002</v>
      </c>
      <c r="FQ60" s="33">
        <v>65445</v>
      </c>
      <c r="FR60" s="34">
        <v>1093479.9055000001</v>
      </c>
      <c r="FS60" s="35">
        <v>606830.08565000002</v>
      </c>
      <c r="FT60" s="34">
        <v>784018.08941999997</v>
      </c>
      <c r="FU60" s="34">
        <v>717551.73560000001</v>
      </c>
      <c r="FV60" s="35">
        <v>799688.02714999998</v>
      </c>
      <c r="FW60" s="39">
        <v>33.615490233000003</v>
      </c>
      <c r="FX60" s="38">
        <v>27.494908349999999</v>
      </c>
      <c r="FY60" s="33">
        <v>81</v>
      </c>
      <c r="FZ60" s="39">
        <v>160.31491907</v>
      </c>
      <c r="GA60" s="38">
        <v>153.08893415</v>
      </c>
      <c r="GB60" s="33">
        <v>451</v>
      </c>
      <c r="GC60" s="47">
        <f t="shared" si="3"/>
        <v>0</v>
      </c>
      <c r="GD60" s="49">
        <f t="shared" si="4"/>
        <v>0</v>
      </c>
      <c r="GE60" s="31">
        <f t="shared" si="5"/>
        <v>0</v>
      </c>
    </row>
    <row r="61" spans="1:187" hidden="1" x14ac:dyDescent="0.25">
      <c r="A61" s="32" t="s">
        <v>1423</v>
      </c>
      <c r="B61" s="32" t="s">
        <v>1423</v>
      </c>
      <c r="C61" s="51" t="s">
        <v>1514</v>
      </c>
      <c r="D61" s="45" t="s">
        <v>1514</v>
      </c>
      <c r="E61" s="45">
        <f t="shared" si="2"/>
        <v>38</v>
      </c>
      <c r="F61" s="33">
        <v>3676</v>
      </c>
      <c r="G61" s="33">
        <v>4003</v>
      </c>
      <c r="H61" s="33">
        <v>3431</v>
      </c>
      <c r="I61" s="33">
        <v>2683</v>
      </c>
      <c r="J61" s="33">
        <v>3717</v>
      </c>
      <c r="K61" s="33">
        <v>3412</v>
      </c>
      <c r="L61" s="33">
        <v>2431</v>
      </c>
      <c r="M61" s="33">
        <v>1531</v>
      </c>
      <c r="N61" s="33">
        <v>2923</v>
      </c>
      <c r="O61" s="33">
        <v>6756</v>
      </c>
      <c r="P61" s="33">
        <v>7596</v>
      </c>
      <c r="Q61" s="33">
        <v>4528</v>
      </c>
      <c r="R61" s="33">
        <v>3081</v>
      </c>
      <c r="S61" s="33">
        <v>23164</v>
      </c>
      <c r="T61" s="33">
        <v>17772</v>
      </c>
      <c r="U61" s="33">
        <v>10472</v>
      </c>
      <c r="V61" s="33">
        <v>5095</v>
      </c>
      <c r="W61" s="33">
        <v>23850</v>
      </c>
      <c r="X61" s="33">
        <v>18423</v>
      </c>
      <c r="Y61" s="33">
        <v>9275</v>
      </c>
      <c r="Z61" s="33">
        <v>3747</v>
      </c>
      <c r="AA61" s="33">
        <v>13509</v>
      </c>
      <c r="AB61" s="33">
        <v>30914</v>
      </c>
      <c r="AC61" s="33">
        <v>32916</v>
      </c>
      <c r="AD61" s="33">
        <v>20824</v>
      </c>
      <c r="AE61" s="33">
        <v>13635</v>
      </c>
      <c r="AF61" s="33">
        <v>5207</v>
      </c>
      <c r="AG61" s="33">
        <v>4899</v>
      </c>
      <c r="AH61" s="33">
        <v>3524</v>
      </c>
      <c r="AI61" s="33">
        <v>2454</v>
      </c>
      <c r="AJ61" s="33">
        <v>5684</v>
      </c>
      <c r="AK61" s="33">
        <v>4883</v>
      </c>
      <c r="AL61" s="33">
        <v>2914</v>
      </c>
      <c r="AM61" s="33">
        <v>1601</v>
      </c>
      <c r="AN61" s="33">
        <v>3847</v>
      </c>
      <c r="AO61" s="33">
        <v>8295</v>
      </c>
      <c r="AP61" s="33">
        <v>9239</v>
      </c>
      <c r="AQ61" s="33">
        <v>5871</v>
      </c>
      <c r="AR61" s="33">
        <v>3914</v>
      </c>
      <c r="AS61" s="33">
        <v>2488</v>
      </c>
      <c r="AT61" s="33">
        <v>2892</v>
      </c>
      <c r="AU61" s="33">
        <v>2580</v>
      </c>
      <c r="AV61" s="33">
        <v>2049</v>
      </c>
      <c r="AW61" s="33">
        <v>2652</v>
      </c>
      <c r="AX61" s="33">
        <v>2535</v>
      </c>
      <c r="AY61" s="33">
        <v>1858</v>
      </c>
      <c r="AZ61" s="33">
        <v>1186</v>
      </c>
      <c r="BA61" s="33">
        <v>2352</v>
      </c>
      <c r="BB61" s="33">
        <v>5007</v>
      </c>
      <c r="BC61" s="33">
        <v>5501</v>
      </c>
      <c r="BD61" s="33">
        <v>3183</v>
      </c>
      <c r="BE61" s="33">
        <v>2197</v>
      </c>
      <c r="BF61" s="33">
        <v>2719</v>
      </c>
      <c r="BG61" s="33">
        <v>2007</v>
      </c>
      <c r="BH61" s="33">
        <v>944</v>
      </c>
      <c r="BI61" s="33">
        <v>405</v>
      </c>
      <c r="BJ61" s="33">
        <v>3032</v>
      </c>
      <c r="BK61" s="33">
        <v>2348</v>
      </c>
      <c r="BL61" s="33">
        <v>1056</v>
      </c>
      <c r="BM61" s="33">
        <v>415</v>
      </c>
      <c r="BN61" s="33">
        <v>1495</v>
      </c>
      <c r="BO61" s="33">
        <v>3288</v>
      </c>
      <c r="BP61" s="33">
        <v>3738</v>
      </c>
      <c r="BQ61" s="33">
        <v>2688</v>
      </c>
      <c r="BR61" s="33">
        <v>1717</v>
      </c>
      <c r="BS61" s="33">
        <v>2561</v>
      </c>
      <c r="BT61" s="33">
        <v>2254</v>
      </c>
      <c r="BU61" s="33">
        <v>1693</v>
      </c>
      <c r="BV61" s="33">
        <v>1262</v>
      </c>
      <c r="BW61" s="33">
        <v>2598</v>
      </c>
      <c r="BX61" s="33">
        <v>1960</v>
      </c>
      <c r="BY61" s="33">
        <v>1215</v>
      </c>
      <c r="BZ61" s="33">
        <v>669</v>
      </c>
      <c r="CA61" s="33">
        <v>1684</v>
      </c>
      <c r="CB61" s="33">
        <v>3743</v>
      </c>
      <c r="CC61" s="33">
        <v>4229</v>
      </c>
      <c r="CD61" s="33">
        <v>2682</v>
      </c>
      <c r="CE61" s="33">
        <v>1874</v>
      </c>
      <c r="CF61" s="33">
        <v>24460</v>
      </c>
      <c r="CG61" s="33">
        <v>30243</v>
      </c>
      <c r="CH61" s="33">
        <v>26774</v>
      </c>
      <c r="CI61" s="33">
        <v>22077</v>
      </c>
      <c r="CJ61" s="33">
        <v>26078</v>
      </c>
      <c r="CK61" s="33">
        <v>27999</v>
      </c>
      <c r="CL61" s="33">
        <v>22855</v>
      </c>
      <c r="CM61" s="33">
        <v>15345</v>
      </c>
      <c r="CN61" s="33">
        <v>24992</v>
      </c>
      <c r="CO61" s="33">
        <v>56282</v>
      </c>
      <c r="CP61" s="33">
        <v>60250</v>
      </c>
      <c r="CQ61" s="33">
        <v>31516</v>
      </c>
      <c r="CR61" s="33">
        <v>22791</v>
      </c>
      <c r="CS61" s="33">
        <v>284</v>
      </c>
      <c r="CT61" s="33">
        <v>0</v>
      </c>
      <c r="CU61" s="33">
        <v>55</v>
      </c>
      <c r="CV61" s="33">
        <v>0</v>
      </c>
      <c r="CW61" s="33">
        <v>7</v>
      </c>
      <c r="CX61" s="33">
        <v>272</v>
      </c>
      <c r="CY61" s="33">
        <v>227</v>
      </c>
      <c r="CZ61" s="33">
        <v>0</v>
      </c>
      <c r="DA61" s="33">
        <v>0</v>
      </c>
      <c r="DB61" s="33">
        <v>493</v>
      </c>
      <c r="DC61" s="33">
        <v>466</v>
      </c>
      <c r="DD61" s="33">
        <v>251</v>
      </c>
      <c r="DE61" s="33">
        <v>10</v>
      </c>
      <c r="DF61" s="33">
        <v>0</v>
      </c>
      <c r="DG61" s="33">
        <v>395</v>
      </c>
      <c r="DH61" s="33">
        <v>304</v>
      </c>
      <c r="DI61" s="33">
        <v>0</v>
      </c>
      <c r="DJ61" s="33" t="s">
        <v>856</v>
      </c>
      <c r="DK61" s="33">
        <v>696</v>
      </c>
      <c r="DL61" s="33">
        <v>601</v>
      </c>
      <c r="DM61" s="33">
        <v>3419</v>
      </c>
      <c r="DN61" s="33">
        <v>1923</v>
      </c>
      <c r="DO61" s="33">
        <v>1815</v>
      </c>
      <c r="DP61" s="33">
        <v>1942</v>
      </c>
      <c r="DQ61" s="33">
        <v>1129</v>
      </c>
      <c r="DR61" s="33">
        <v>2762</v>
      </c>
      <c r="DS61" s="33">
        <v>1993</v>
      </c>
      <c r="DT61" s="33">
        <v>1613</v>
      </c>
      <c r="DU61" s="33">
        <v>3716</v>
      </c>
      <c r="DV61" s="33">
        <v>6442</v>
      </c>
      <c r="DW61" s="33">
        <v>434443</v>
      </c>
      <c r="DX61" s="33">
        <v>481606</v>
      </c>
      <c r="DY61" s="33">
        <v>411735</v>
      </c>
      <c r="DZ61" s="33">
        <v>328377</v>
      </c>
      <c r="EA61" s="33">
        <v>435086</v>
      </c>
      <c r="EB61" s="33">
        <v>402995</v>
      </c>
      <c r="EC61" s="33">
        <v>291388</v>
      </c>
      <c r="ED61" s="33">
        <v>183795</v>
      </c>
      <c r="EE61" s="33">
        <v>344926</v>
      </c>
      <c r="EF61" s="33">
        <v>806437</v>
      </c>
      <c r="EG61" s="33">
        <v>907398</v>
      </c>
      <c r="EH61" s="33">
        <v>541380</v>
      </c>
      <c r="EI61" s="33">
        <v>369284</v>
      </c>
      <c r="EJ61" s="35">
        <v>2539083.1814000001</v>
      </c>
      <c r="EK61" s="35">
        <v>2026213.2834000001</v>
      </c>
      <c r="EL61" s="35">
        <v>1200283.1392000001</v>
      </c>
      <c r="EM61" s="34">
        <v>580573.08470999997</v>
      </c>
      <c r="EN61" s="35">
        <v>2569982.9788000002</v>
      </c>
      <c r="EO61" s="35">
        <v>2091359.1587</v>
      </c>
      <c r="EP61" s="35">
        <v>1053929.1608</v>
      </c>
      <c r="EQ61" s="34">
        <v>428109.11476000003</v>
      </c>
      <c r="ER61" s="35">
        <v>1487163.8059</v>
      </c>
      <c r="ES61" s="35">
        <v>3472685.5455</v>
      </c>
      <c r="ET61" s="35">
        <v>3691405.1523000002</v>
      </c>
      <c r="EU61" s="35">
        <v>2295312.4693999998</v>
      </c>
      <c r="EV61" s="35">
        <v>1542966.1287</v>
      </c>
      <c r="EW61" s="35">
        <v>2721957.6335999998</v>
      </c>
      <c r="EX61" s="35">
        <v>1928448.3136</v>
      </c>
      <c r="EY61" s="34">
        <v>882882.06233999995</v>
      </c>
      <c r="EZ61" s="34">
        <v>371936.76014000003</v>
      </c>
      <c r="FA61" s="37">
        <v>2997924.8280000002</v>
      </c>
      <c r="FB61" s="37">
        <v>2287177.125</v>
      </c>
      <c r="FC61" s="35">
        <v>1034812.5633</v>
      </c>
      <c r="FD61" s="35">
        <v>372790.23719999997</v>
      </c>
      <c r="FE61" s="35">
        <v>1356527.1122999999</v>
      </c>
      <c r="FF61" s="35">
        <v>3004621.0329</v>
      </c>
      <c r="FG61" s="35">
        <v>3728526.5153999999</v>
      </c>
      <c r="FH61" s="35">
        <v>2754984.8985000001</v>
      </c>
      <c r="FI61" s="35">
        <v>1753269.9641</v>
      </c>
      <c r="FJ61" s="35">
        <v>6129166.4287999999</v>
      </c>
      <c r="FK61" s="35">
        <v>7662665.5488</v>
      </c>
      <c r="FL61" s="35">
        <v>6818070.1841000002</v>
      </c>
      <c r="FM61" s="35">
        <v>5566291.7605999997</v>
      </c>
      <c r="FN61" s="37">
        <v>6712813.4890000001</v>
      </c>
      <c r="FO61" s="35">
        <v>6880152.7691000002</v>
      </c>
      <c r="FP61" s="37">
        <v>5357187.5930000003</v>
      </c>
      <c r="FQ61" s="35">
        <v>3521835.2439000001</v>
      </c>
      <c r="FR61" s="35">
        <v>6053338.7147000004</v>
      </c>
      <c r="FS61" s="35">
        <v>13617449.165999999</v>
      </c>
      <c r="FT61" s="37">
        <v>14827134.034</v>
      </c>
      <c r="FU61" s="37">
        <v>8274044.3136</v>
      </c>
      <c r="FV61" s="35">
        <v>5876216.7885999996</v>
      </c>
      <c r="FW61" s="39">
        <v>54.873249702000003</v>
      </c>
      <c r="FX61" s="38">
        <v>55.701726239999999</v>
      </c>
      <c r="FY61" s="33">
        <v>1736</v>
      </c>
      <c r="FZ61" s="38">
        <v>147.70616243000001</v>
      </c>
      <c r="GA61" s="38">
        <v>148.27055124</v>
      </c>
      <c r="GB61" s="33">
        <v>4621</v>
      </c>
      <c r="GC61" s="47">
        <f t="shared" si="3"/>
        <v>0</v>
      </c>
      <c r="GD61" s="49">
        <f t="shared" si="4"/>
        <v>0</v>
      </c>
      <c r="GE61" s="31">
        <f t="shared" si="5"/>
        <v>1</v>
      </c>
    </row>
    <row r="62" spans="1:187" hidden="1" x14ac:dyDescent="0.25">
      <c r="A62" s="32" t="s">
        <v>922</v>
      </c>
      <c r="B62" s="32" t="s">
        <v>922</v>
      </c>
      <c r="C62" s="32" t="s">
        <v>923</v>
      </c>
      <c r="D62" s="45" t="s">
        <v>1540</v>
      </c>
      <c r="E62" s="45">
        <f t="shared" si="2"/>
        <v>60</v>
      </c>
      <c r="F62" s="33">
        <v>1923</v>
      </c>
      <c r="G62" s="33">
        <v>2097</v>
      </c>
      <c r="H62" s="33">
        <v>1755</v>
      </c>
      <c r="I62" s="33">
        <v>1514</v>
      </c>
      <c r="J62" s="33">
        <v>1736</v>
      </c>
      <c r="K62" s="33">
        <v>1702</v>
      </c>
      <c r="L62" s="33">
        <v>1165</v>
      </c>
      <c r="M62" s="33">
        <v>634</v>
      </c>
      <c r="N62" s="33">
        <v>1958</v>
      </c>
      <c r="O62" s="33">
        <v>3167</v>
      </c>
      <c r="P62" s="33">
        <v>2447</v>
      </c>
      <c r="Q62" s="33">
        <v>2040</v>
      </c>
      <c r="R62" s="33">
        <v>2914</v>
      </c>
      <c r="S62" s="33">
        <v>14478</v>
      </c>
      <c r="T62" s="33">
        <v>11136</v>
      </c>
      <c r="U62" s="33">
        <v>5966</v>
      </c>
      <c r="V62" s="33">
        <v>3123</v>
      </c>
      <c r="W62" s="33">
        <v>14065</v>
      </c>
      <c r="X62" s="33">
        <v>10913</v>
      </c>
      <c r="Y62" s="33">
        <v>5996</v>
      </c>
      <c r="Z62" s="33">
        <v>1733</v>
      </c>
      <c r="AA62" s="33">
        <v>8733</v>
      </c>
      <c r="AB62" s="33">
        <v>17049</v>
      </c>
      <c r="AC62" s="33">
        <v>13555</v>
      </c>
      <c r="AD62" s="33">
        <v>12070</v>
      </c>
      <c r="AE62" s="33">
        <v>16003</v>
      </c>
      <c r="AF62" s="33">
        <v>3108</v>
      </c>
      <c r="AG62" s="33">
        <v>2655</v>
      </c>
      <c r="AH62" s="33">
        <v>2060</v>
      </c>
      <c r="AI62" s="33">
        <v>1486</v>
      </c>
      <c r="AJ62" s="33">
        <v>2957</v>
      </c>
      <c r="AK62" s="33">
        <v>2672</v>
      </c>
      <c r="AL62" s="33">
        <v>1533</v>
      </c>
      <c r="AM62" s="33">
        <v>704</v>
      </c>
      <c r="AN62" s="33">
        <v>2527</v>
      </c>
      <c r="AO62" s="33">
        <v>4316</v>
      </c>
      <c r="AP62" s="33">
        <v>3281</v>
      </c>
      <c r="AQ62" s="33">
        <v>2916</v>
      </c>
      <c r="AR62" s="33">
        <v>4135</v>
      </c>
      <c r="AS62" s="33">
        <v>1434</v>
      </c>
      <c r="AT62" s="33">
        <v>1594</v>
      </c>
      <c r="AU62" s="33">
        <v>1508</v>
      </c>
      <c r="AV62" s="33">
        <v>1283</v>
      </c>
      <c r="AW62" s="33">
        <v>1314</v>
      </c>
      <c r="AX62" s="33">
        <v>1450</v>
      </c>
      <c r="AY62" s="33">
        <v>1029</v>
      </c>
      <c r="AZ62" s="33">
        <v>569</v>
      </c>
      <c r="BA62" s="33">
        <v>1543</v>
      </c>
      <c r="BB62" s="33">
        <v>2562</v>
      </c>
      <c r="BC62" s="33">
        <v>1916</v>
      </c>
      <c r="BD62" s="33">
        <v>1690</v>
      </c>
      <c r="BE62" s="33">
        <v>2470</v>
      </c>
      <c r="BF62" s="33">
        <v>1674</v>
      </c>
      <c r="BG62" s="33">
        <v>1061</v>
      </c>
      <c r="BH62" s="33">
        <v>552</v>
      </c>
      <c r="BI62" s="33">
        <v>203</v>
      </c>
      <c r="BJ62" s="33">
        <v>1643</v>
      </c>
      <c r="BK62" s="33">
        <v>1222</v>
      </c>
      <c r="BL62" s="33">
        <v>504</v>
      </c>
      <c r="BM62" s="33">
        <v>135</v>
      </c>
      <c r="BN62" s="33">
        <v>984</v>
      </c>
      <c r="BO62" s="33">
        <v>1754</v>
      </c>
      <c r="BP62" s="33">
        <v>1365</v>
      </c>
      <c r="BQ62" s="33">
        <v>1226</v>
      </c>
      <c r="BR62" s="33">
        <v>1665</v>
      </c>
      <c r="BS62" s="33">
        <v>1629</v>
      </c>
      <c r="BT62" s="33">
        <v>1397</v>
      </c>
      <c r="BU62" s="33">
        <v>1081</v>
      </c>
      <c r="BV62" s="33">
        <v>790</v>
      </c>
      <c r="BW62" s="33">
        <v>1439</v>
      </c>
      <c r="BX62" s="33">
        <v>1181</v>
      </c>
      <c r="BY62" s="33">
        <v>730</v>
      </c>
      <c r="BZ62" s="33">
        <v>357</v>
      </c>
      <c r="CA62" s="33">
        <v>1192</v>
      </c>
      <c r="CB62" s="33">
        <v>2101</v>
      </c>
      <c r="CC62" s="33">
        <v>1672</v>
      </c>
      <c r="CD62" s="33">
        <v>1482</v>
      </c>
      <c r="CE62" s="33">
        <v>2157</v>
      </c>
      <c r="CF62" s="33">
        <v>10967</v>
      </c>
      <c r="CG62" s="33">
        <v>15115</v>
      </c>
      <c r="CH62" s="33">
        <v>15545</v>
      </c>
      <c r="CI62" s="33">
        <v>13656</v>
      </c>
      <c r="CJ62" s="33">
        <v>9509</v>
      </c>
      <c r="CK62" s="33">
        <v>11767</v>
      </c>
      <c r="CL62" s="33">
        <v>10367</v>
      </c>
      <c r="CM62" s="33">
        <v>5705</v>
      </c>
      <c r="CN62" s="33">
        <v>13640</v>
      </c>
      <c r="CO62" s="33">
        <v>22865</v>
      </c>
      <c r="CP62" s="33">
        <v>17402</v>
      </c>
      <c r="CQ62" s="33">
        <v>15024</v>
      </c>
      <c r="CR62" s="33">
        <v>23700</v>
      </c>
      <c r="CS62" s="33">
        <v>0</v>
      </c>
      <c r="CT62" s="33">
        <v>0</v>
      </c>
      <c r="CU62" s="33">
        <v>5</v>
      </c>
      <c r="CV62" s="33">
        <v>0</v>
      </c>
      <c r="CW62" s="33">
        <v>452</v>
      </c>
      <c r="CX62" s="33">
        <v>0</v>
      </c>
      <c r="CY62" s="33">
        <v>103</v>
      </c>
      <c r="CZ62" s="33">
        <v>0</v>
      </c>
      <c r="DA62" s="33">
        <v>0</v>
      </c>
      <c r="DB62" s="33">
        <v>22</v>
      </c>
      <c r="DC62" s="33">
        <v>15</v>
      </c>
      <c r="DD62" s="33">
        <v>211</v>
      </c>
      <c r="DE62" s="33">
        <v>0</v>
      </c>
      <c r="DF62" s="33">
        <v>22</v>
      </c>
      <c r="DG62" s="33">
        <v>283</v>
      </c>
      <c r="DH62" s="33" t="s">
        <v>856</v>
      </c>
      <c r="DI62" s="33">
        <v>196</v>
      </c>
      <c r="DJ62" s="33">
        <v>0</v>
      </c>
      <c r="DK62" s="33">
        <v>524</v>
      </c>
      <c r="DL62" s="33">
        <v>128</v>
      </c>
      <c r="DM62" s="33">
        <v>547</v>
      </c>
      <c r="DN62" s="33">
        <v>742</v>
      </c>
      <c r="DO62" s="33">
        <v>495</v>
      </c>
      <c r="DP62" s="33">
        <v>733</v>
      </c>
      <c r="DQ62" s="33">
        <v>1009</v>
      </c>
      <c r="DR62" s="33">
        <v>516</v>
      </c>
      <c r="DS62" s="33">
        <v>1072</v>
      </c>
      <c r="DT62" s="33">
        <v>1482</v>
      </c>
      <c r="DU62" s="33">
        <v>4418</v>
      </c>
      <c r="DV62" s="33">
        <v>3997</v>
      </c>
      <c r="DW62" s="33">
        <v>220352</v>
      </c>
      <c r="DX62" s="33">
        <v>243928</v>
      </c>
      <c r="DY62" s="33">
        <v>206134</v>
      </c>
      <c r="DZ62" s="33">
        <v>179617</v>
      </c>
      <c r="EA62" s="33">
        <v>198512</v>
      </c>
      <c r="EB62" s="33">
        <v>199445</v>
      </c>
      <c r="EC62" s="33">
        <v>137584</v>
      </c>
      <c r="ED62" s="33">
        <v>77512</v>
      </c>
      <c r="EE62" s="33">
        <v>227647</v>
      </c>
      <c r="EF62" s="33">
        <v>367539</v>
      </c>
      <c r="EG62" s="33">
        <v>284483</v>
      </c>
      <c r="EH62" s="33">
        <v>239436</v>
      </c>
      <c r="EI62" s="33">
        <v>343979</v>
      </c>
      <c r="EJ62" s="35">
        <v>1695322.2286</v>
      </c>
      <c r="EK62" s="35">
        <v>1409668.4491999999</v>
      </c>
      <c r="EL62" s="34">
        <v>765304.25144999998</v>
      </c>
      <c r="EM62" s="37">
        <v>420774.52500000002</v>
      </c>
      <c r="EN62" s="35">
        <v>1640031.8724</v>
      </c>
      <c r="EO62" s="35">
        <v>1335990.3263999999</v>
      </c>
      <c r="EP62" s="40">
        <v>762545.33</v>
      </c>
      <c r="EQ62" s="34">
        <v>237512.72211999999</v>
      </c>
      <c r="ER62" s="35">
        <v>1095883.9321999999</v>
      </c>
      <c r="ES62" s="35">
        <v>2085463.7039000001</v>
      </c>
      <c r="ET62" s="35">
        <v>1659855.1099</v>
      </c>
      <c r="EU62" s="35">
        <v>1472468.9579</v>
      </c>
      <c r="EV62" s="35">
        <v>1953478.0012999999</v>
      </c>
      <c r="EW62" s="35">
        <v>1815967.5799</v>
      </c>
      <c r="EX62" s="35">
        <v>1072520.8552999999</v>
      </c>
      <c r="EY62" s="34">
        <v>504392.50724000001</v>
      </c>
      <c r="EZ62" s="34">
        <v>150004.56995</v>
      </c>
      <c r="FA62" s="37">
        <v>1548620.3049999999</v>
      </c>
      <c r="FB62" s="35">
        <v>1121187.1494</v>
      </c>
      <c r="FC62" s="34">
        <v>420136.56433000002</v>
      </c>
      <c r="FD62" s="34">
        <v>122494.39698</v>
      </c>
      <c r="FE62" s="35">
        <v>864870.70822000003</v>
      </c>
      <c r="FF62" s="35">
        <v>1808992.5068999999</v>
      </c>
      <c r="FG62" s="35">
        <v>1332427.7208</v>
      </c>
      <c r="FH62" s="35">
        <v>1107746.1151999999</v>
      </c>
      <c r="FI62" s="34">
        <v>1641286.8769</v>
      </c>
      <c r="FJ62" s="35">
        <v>3480107.4726</v>
      </c>
      <c r="FK62" s="35">
        <v>4114630.8635</v>
      </c>
      <c r="FL62" s="35">
        <v>4261012.3082999997</v>
      </c>
      <c r="FM62" s="35">
        <v>3570982.0942000002</v>
      </c>
      <c r="FN62" s="35">
        <v>2964169.9586999998</v>
      </c>
      <c r="FO62" s="37">
        <v>3607740.048</v>
      </c>
      <c r="FP62" s="35">
        <v>2822742.1617999999</v>
      </c>
      <c r="FQ62" s="35">
        <v>1549653.7021000001</v>
      </c>
      <c r="FR62" s="35">
        <v>3905625.0868000002</v>
      </c>
      <c r="FS62" s="35">
        <v>6539091.5813999996</v>
      </c>
      <c r="FT62" s="35">
        <v>4981053.6003</v>
      </c>
      <c r="FU62" s="35">
        <v>4299585.9414999997</v>
      </c>
      <c r="FV62" s="35">
        <v>6645682.3991</v>
      </c>
      <c r="FW62" s="39">
        <v>62.738484913000001</v>
      </c>
      <c r="FX62" s="38">
        <v>64.04657933</v>
      </c>
      <c r="FY62" s="33">
        <v>1100</v>
      </c>
      <c r="FZ62" s="38">
        <v>139.00449151999999</v>
      </c>
      <c r="GA62" s="38">
        <v>140.96069868999999</v>
      </c>
      <c r="GB62" s="33">
        <v>2421</v>
      </c>
      <c r="GC62" s="47">
        <f t="shared" si="3"/>
        <v>0</v>
      </c>
      <c r="GD62" s="49">
        <f t="shared" si="4"/>
        <v>0</v>
      </c>
      <c r="GE62" s="31">
        <f t="shared" si="5"/>
        <v>1</v>
      </c>
    </row>
    <row r="63" spans="1:187" hidden="1" x14ac:dyDescent="0.25">
      <c r="A63" s="32" t="s">
        <v>875</v>
      </c>
      <c r="B63" s="32" t="s">
        <v>875</v>
      </c>
      <c r="C63" s="32" t="s">
        <v>876</v>
      </c>
      <c r="D63" s="45" t="s">
        <v>1684</v>
      </c>
      <c r="E63" s="45">
        <f t="shared" si="2"/>
        <v>39</v>
      </c>
      <c r="F63" s="33">
        <v>2964</v>
      </c>
      <c r="G63" s="33">
        <v>3369</v>
      </c>
      <c r="H63" s="33">
        <v>3045</v>
      </c>
      <c r="I63" s="33">
        <v>2775</v>
      </c>
      <c r="J63" s="33">
        <v>2772</v>
      </c>
      <c r="K63" s="33">
        <v>2830</v>
      </c>
      <c r="L63" s="33">
        <v>2192</v>
      </c>
      <c r="M63" s="33">
        <v>1135</v>
      </c>
      <c r="N63" s="33">
        <v>671</v>
      </c>
      <c r="O63" s="33">
        <v>1788</v>
      </c>
      <c r="P63" s="33">
        <v>4417</v>
      </c>
      <c r="Q63" s="33">
        <v>5266</v>
      </c>
      <c r="R63" s="33">
        <v>8940</v>
      </c>
      <c r="S63" s="33">
        <v>28719</v>
      </c>
      <c r="T63" s="33">
        <v>24056</v>
      </c>
      <c r="U63" s="33">
        <v>14071</v>
      </c>
      <c r="V63" s="33">
        <v>7013</v>
      </c>
      <c r="W63" s="33">
        <v>33688</v>
      </c>
      <c r="X63" s="33">
        <v>21242</v>
      </c>
      <c r="Y63" s="33">
        <v>11545</v>
      </c>
      <c r="Z63" s="33">
        <v>3443</v>
      </c>
      <c r="AA63" s="33">
        <v>7189</v>
      </c>
      <c r="AB63" s="33">
        <v>15342</v>
      </c>
      <c r="AC63" s="33">
        <v>28952</v>
      </c>
      <c r="AD63" s="33">
        <v>38799</v>
      </c>
      <c r="AE63" s="33">
        <v>53495</v>
      </c>
      <c r="AF63" s="33">
        <v>4195</v>
      </c>
      <c r="AG63" s="33">
        <v>4042</v>
      </c>
      <c r="AH63" s="33">
        <v>3171</v>
      </c>
      <c r="AI63" s="33">
        <v>2489</v>
      </c>
      <c r="AJ63" s="33">
        <v>3843</v>
      </c>
      <c r="AK63" s="33">
        <v>3470</v>
      </c>
      <c r="AL63" s="33">
        <v>2352</v>
      </c>
      <c r="AM63" s="33">
        <v>1078</v>
      </c>
      <c r="AN63" s="33">
        <v>868</v>
      </c>
      <c r="AO63" s="33">
        <v>2252</v>
      </c>
      <c r="AP63" s="33">
        <v>5050</v>
      </c>
      <c r="AQ63" s="33">
        <v>6206</v>
      </c>
      <c r="AR63" s="33">
        <v>10264</v>
      </c>
      <c r="AS63" s="33">
        <v>1775</v>
      </c>
      <c r="AT63" s="33">
        <v>2213</v>
      </c>
      <c r="AU63" s="33">
        <v>2236</v>
      </c>
      <c r="AV63" s="33">
        <v>2152</v>
      </c>
      <c r="AW63" s="33">
        <v>1708</v>
      </c>
      <c r="AX63" s="33">
        <v>1951</v>
      </c>
      <c r="AY63" s="33">
        <v>1610</v>
      </c>
      <c r="AZ63" s="33">
        <v>881</v>
      </c>
      <c r="BA63" s="33">
        <v>443</v>
      </c>
      <c r="BB63" s="33">
        <v>1206</v>
      </c>
      <c r="BC63" s="33">
        <v>3121</v>
      </c>
      <c r="BD63" s="33">
        <v>3599</v>
      </c>
      <c r="BE63" s="33">
        <v>6157</v>
      </c>
      <c r="BF63" s="33">
        <v>2420</v>
      </c>
      <c r="BG63" s="33">
        <v>1829</v>
      </c>
      <c r="BH63" s="33">
        <v>935</v>
      </c>
      <c r="BI63" s="33">
        <v>337</v>
      </c>
      <c r="BJ63" s="33">
        <v>2135</v>
      </c>
      <c r="BK63" s="33">
        <v>1519</v>
      </c>
      <c r="BL63" s="33">
        <v>742</v>
      </c>
      <c r="BM63" s="33">
        <v>197</v>
      </c>
      <c r="BN63" s="33">
        <v>425</v>
      </c>
      <c r="BO63" s="33">
        <v>1046</v>
      </c>
      <c r="BP63" s="33">
        <v>1929</v>
      </c>
      <c r="BQ63" s="33">
        <v>2607</v>
      </c>
      <c r="BR63" s="33">
        <v>4107</v>
      </c>
      <c r="BS63" s="33">
        <v>2540</v>
      </c>
      <c r="BT63" s="33">
        <v>2427</v>
      </c>
      <c r="BU63" s="33">
        <v>1855</v>
      </c>
      <c r="BV63" s="33">
        <v>1452</v>
      </c>
      <c r="BW63" s="33">
        <v>2222</v>
      </c>
      <c r="BX63" s="33">
        <v>1956</v>
      </c>
      <c r="BY63" s="33">
        <v>1237</v>
      </c>
      <c r="BZ63" s="33">
        <v>593</v>
      </c>
      <c r="CA63" s="33">
        <v>516</v>
      </c>
      <c r="CB63" s="33">
        <v>1328</v>
      </c>
      <c r="CC63" s="33">
        <v>2829</v>
      </c>
      <c r="CD63" s="33">
        <v>3639</v>
      </c>
      <c r="CE63" s="33">
        <v>5970</v>
      </c>
      <c r="CF63" s="33">
        <v>15564</v>
      </c>
      <c r="CG63" s="33">
        <v>19630</v>
      </c>
      <c r="CH63" s="33">
        <v>21238</v>
      </c>
      <c r="CI63" s="33">
        <v>20585</v>
      </c>
      <c r="CJ63" s="33">
        <v>14138</v>
      </c>
      <c r="CK63" s="33">
        <v>16733</v>
      </c>
      <c r="CL63" s="33">
        <v>15024</v>
      </c>
      <c r="CM63" s="33">
        <v>7788</v>
      </c>
      <c r="CN63" s="33">
        <v>3861</v>
      </c>
      <c r="CO63" s="33">
        <v>11484</v>
      </c>
      <c r="CP63" s="33">
        <v>26216</v>
      </c>
      <c r="CQ63" s="33">
        <v>33905</v>
      </c>
      <c r="CR63" s="33">
        <v>55234</v>
      </c>
      <c r="CS63" s="33">
        <v>0</v>
      </c>
      <c r="CT63" s="33">
        <v>23</v>
      </c>
      <c r="CU63" s="33">
        <v>472</v>
      </c>
      <c r="CV63" s="33">
        <v>0</v>
      </c>
      <c r="CW63" s="33">
        <v>0</v>
      </c>
      <c r="CX63" s="33">
        <v>285</v>
      </c>
      <c r="CY63" s="33">
        <v>195</v>
      </c>
      <c r="CZ63" s="33">
        <v>0</v>
      </c>
      <c r="DA63" s="33">
        <v>0</v>
      </c>
      <c r="DB63" s="33">
        <v>44</v>
      </c>
      <c r="DC63" s="33">
        <v>0</v>
      </c>
      <c r="DD63" s="33">
        <v>261</v>
      </c>
      <c r="DE63" s="33">
        <v>294</v>
      </c>
      <c r="DF63" s="33">
        <v>0</v>
      </c>
      <c r="DG63" s="33">
        <v>0</v>
      </c>
      <c r="DH63" s="33">
        <v>0</v>
      </c>
      <c r="DI63" s="33">
        <v>0</v>
      </c>
      <c r="DJ63" s="33">
        <v>126</v>
      </c>
      <c r="DK63" s="33">
        <v>78</v>
      </c>
      <c r="DL63" s="33">
        <v>1193</v>
      </c>
      <c r="DM63" s="33">
        <v>3064</v>
      </c>
      <c r="DN63" s="33">
        <v>279</v>
      </c>
      <c r="DO63" s="33">
        <v>1209</v>
      </c>
      <c r="DP63" s="33">
        <v>785</v>
      </c>
      <c r="DQ63" s="33">
        <v>1381</v>
      </c>
      <c r="DR63" s="33">
        <v>1836</v>
      </c>
      <c r="DS63" s="33">
        <v>3429</v>
      </c>
      <c r="DT63" s="33">
        <v>3237</v>
      </c>
      <c r="DU63" s="33">
        <v>3205</v>
      </c>
      <c r="DV63" s="33">
        <v>2718</v>
      </c>
      <c r="DW63" s="33">
        <v>327439</v>
      </c>
      <c r="DX63" s="33">
        <v>379397</v>
      </c>
      <c r="DY63" s="33">
        <v>349332</v>
      </c>
      <c r="DZ63" s="33">
        <v>322677</v>
      </c>
      <c r="EA63" s="33">
        <v>308526</v>
      </c>
      <c r="EB63" s="33">
        <v>321127</v>
      </c>
      <c r="EC63" s="33">
        <v>250499</v>
      </c>
      <c r="ED63" s="33">
        <v>131776</v>
      </c>
      <c r="EE63" s="33">
        <v>75681</v>
      </c>
      <c r="EF63" s="33">
        <v>199238</v>
      </c>
      <c r="EG63" s="33">
        <v>502665</v>
      </c>
      <c r="EH63" s="33">
        <v>593748</v>
      </c>
      <c r="EI63" s="33">
        <v>1019441</v>
      </c>
      <c r="EJ63" s="35">
        <v>2806423.8872000002</v>
      </c>
      <c r="EK63" s="35">
        <v>2495027.8579000002</v>
      </c>
      <c r="EL63" s="35">
        <v>1427641.5382999999</v>
      </c>
      <c r="EM63" s="34">
        <v>715438.92428000004</v>
      </c>
      <c r="EN63" s="35">
        <v>3429268.8686000002</v>
      </c>
      <c r="EO63" s="35">
        <v>2262936.3873999999</v>
      </c>
      <c r="EP63" s="35">
        <v>1233753.2905999999</v>
      </c>
      <c r="EQ63" s="34">
        <v>375998.66467999999</v>
      </c>
      <c r="ER63" s="35">
        <v>715225.31984000001</v>
      </c>
      <c r="ES63" s="40">
        <v>1518087.7975000001</v>
      </c>
      <c r="ET63" s="35">
        <v>2978250.2581000002</v>
      </c>
      <c r="EU63" s="35">
        <v>3970277.75</v>
      </c>
      <c r="EV63" s="34">
        <v>5564648.2934999997</v>
      </c>
      <c r="EW63" s="35">
        <v>2581028.8975</v>
      </c>
      <c r="EX63" s="35">
        <v>1974380.4484999999</v>
      </c>
      <c r="EY63" s="35">
        <v>873024.57479999994</v>
      </c>
      <c r="EZ63" s="34">
        <v>345059.87675</v>
      </c>
      <c r="FA63" s="35">
        <v>2358062.7085000002</v>
      </c>
      <c r="FB63" s="35">
        <v>1726628.7154000001</v>
      </c>
      <c r="FC63" s="34">
        <v>748413.66614999995</v>
      </c>
      <c r="FD63" s="34">
        <v>213676.86311999999</v>
      </c>
      <c r="FE63" s="35">
        <v>386942.88558</v>
      </c>
      <c r="FF63" s="35">
        <v>989549.72973000002</v>
      </c>
      <c r="FG63" s="35">
        <v>2050476.4542</v>
      </c>
      <c r="FH63" s="34">
        <v>2894399.4857999999</v>
      </c>
      <c r="FI63" s="34">
        <v>4498907.1953999996</v>
      </c>
      <c r="FJ63" s="35">
        <v>4288295.7972999997</v>
      </c>
      <c r="FK63" s="35">
        <v>5505449.0005000001</v>
      </c>
      <c r="FL63" s="35">
        <v>5827714.7225000001</v>
      </c>
      <c r="FM63" s="35">
        <v>5674666.2635000004</v>
      </c>
      <c r="FN63" s="35">
        <v>4053818.7437</v>
      </c>
      <c r="FO63" s="35">
        <v>4703677.9875999996</v>
      </c>
      <c r="FP63" s="35">
        <v>4264127.3671000004</v>
      </c>
      <c r="FQ63" s="35">
        <v>2273341.7881999998</v>
      </c>
      <c r="FR63" s="37">
        <v>1075069.2439999999</v>
      </c>
      <c r="FS63" s="35">
        <v>3117672.3237000001</v>
      </c>
      <c r="FT63" s="35">
        <v>7744771.0355000002</v>
      </c>
      <c r="FU63" s="35">
        <v>9095296.7588</v>
      </c>
      <c r="FV63" s="37">
        <v>15558282.308</v>
      </c>
      <c r="FW63" s="39">
        <v>55.756332317000002</v>
      </c>
      <c r="FX63" s="39">
        <v>61.282467531999998</v>
      </c>
      <c r="FY63" s="33">
        <v>1510</v>
      </c>
      <c r="FZ63" s="38">
        <v>122.68645736000001</v>
      </c>
      <c r="GA63" s="38">
        <v>130.47889609999999</v>
      </c>
      <c r="GB63" s="33">
        <v>3215</v>
      </c>
      <c r="GC63" s="47">
        <f t="shared" si="3"/>
        <v>0</v>
      </c>
      <c r="GD63" s="49">
        <f t="shared" si="4"/>
        <v>0</v>
      </c>
      <c r="GE63" s="31">
        <f t="shared" si="5"/>
        <v>0</v>
      </c>
    </row>
    <row r="64" spans="1:187" hidden="1" x14ac:dyDescent="0.25">
      <c r="A64" s="32" t="s">
        <v>1082</v>
      </c>
      <c r="B64" s="32" t="s">
        <v>1082</v>
      </c>
      <c r="C64" s="32" t="s">
        <v>1083</v>
      </c>
      <c r="D64" s="45" t="s">
        <v>1627</v>
      </c>
      <c r="E64" s="45">
        <f t="shared" si="2"/>
        <v>27</v>
      </c>
      <c r="F64" s="33">
        <v>2069</v>
      </c>
      <c r="G64" s="33">
        <v>2126</v>
      </c>
      <c r="H64" s="33">
        <v>1689</v>
      </c>
      <c r="I64" s="33">
        <v>1451</v>
      </c>
      <c r="J64" s="33">
        <v>1767</v>
      </c>
      <c r="K64" s="33">
        <v>1788</v>
      </c>
      <c r="L64" s="33">
        <v>1201</v>
      </c>
      <c r="M64" s="33">
        <v>582</v>
      </c>
      <c r="N64" s="33">
        <v>2534</v>
      </c>
      <c r="O64" s="33">
        <v>3594</v>
      </c>
      <c r="P64" s="33">
        <v>2171</v>
      </c>
      <c r="Q64" s="33">
        <v>2356</v>
      </c>
      <c r="R64" s="33">
        <v>2018</v>
      </c>
      <c r="S64" s="33">
        <v>10544</v>
      </c>
      <c r="T64" s="33">
        <v>7738</v>
      </c>
      <c r="U64" s="33">
        <v>4196</v>
      </c>
      <c r="V64" s="33">
        <v>1749</v>
      </c>
      <c r="W64" s="33">
        <v>10552</v>
      </c>
      <c r="X64" s="33">
        <v>7076</v>
      </c>
      <c r="Y64" s="33">
        <v>3382</v>
      </c>
      <c r="Z64" s="33">
        <v>972</v>
      </c>
      <c r="AA64" s="33">
        <v>6344</v>
      </c>
      <c r="AB64" s="33">
        <v>11286</v>
      </c>
      <c r="AC64" s="33">
        <v>8146</v>
      </c>
      <c r="AD64" s="33">
        <v>10164</v>
      </c>
      <c r="AE64" s="33">
        <v>10269</v>
      </c>
      <c r="AF64" s="33">
        <v>2284</v>
      </c>
      <c r="AG64" s="33">
        <v>1921</v>
      </c>
      <c r="AH64" s="33">
        <v>1405</v>
      </c>
      <c r="AI64" s="33">
        <v>1025</v>
      </c>
      <c r="AJ64" s="33">
        <v>2248</v>
      </c>
      <c r="AK64" s="33">
        <v>1752</v>
      </c>
      <c r="AL64" s="33">
        <v>929</v>
      </c>
      <c r="AM64" s="33">
        <v>449</v>
      </c>
      <c r="AN64" s="33">
        <v>2161</v>
      </c>
      <c r="AO64" s="33">
        <v>3262</v>
      </c>
      <c r="AP64" s="33">
        <v>2140</v>
      </c>
      <c r="AQ64" s="33">
        <v>2463</v>
      </c>
      <c r="AR64" s="33">
        <v>1987</v>
      </c>
      <c r="AS64" s="33">
        <v>1134</v>
      </c>
      <c r="AT64" s="33">
        <v>1271</v>
      </c>
      <c r="AU64" s="33">
        <v>1066</v>
      </c>
      <c r="AV64" s="33">
        <v>973</v>
      </c>
      <c r="AW64" s="33">
        <v>1150</v>
      </c>
      <c r="AX64" s="33">
        <v>1112</v>
      </c>
      <c r="AY64" s="33">
        <v>710</v>
      </c>
      <c r="AZ64" s="33">
        <v>390</v>
      </c>
      <c r="BA64" s="33">
        <v>1543</v>
      </c>
      <c r="BB64" s="33">
        <v>2150</v>
      </c>
      <c r="BC64" s="33">
        <v>1424</v>
      </c>
      <c r="BD64" s="33">
        <v>1483</v>
      </c>
      <c r="BE64" s="33">
        <v>1206</v>
      </c>
      <c r="BF64" s="33">
        <v>1150</v>
      </c>
      <c r="BG64" s="33">
        <v>650</v>
      </c>
      <c r="BH64" s="33">
        <v>339</v>
      </c>
      <c r="BI64" s="33">
        <v>52</v>
      </c>
      <c r="BJ64" s="33">
        <v>1098</v>
      </c>
      <c r="BK64" s="33">
        <v>640</v>
      </c>
      <c r="BL64" s="33">
        <v>219</v>
      </c>
      <c r="BM64" s="33">
        <v>59</v>
      </c>
      <c r="BN64" s="33">
        <v>618</v>
      </c>
      <c r="BO64" s="33">
        <v>1112</v>
      </c>
      <c r="BP64" s="33">
        <v>716</v>
      </c>
      <c r="BQ64" s="33">
        <v>980</v>
      </c>
      <c r="BR64" s="33">
        <v>781</v>
      </c>
      <c r="BS64" s="33">
        <v>1304</v>
      </c>
      <c r="BT64" s="33">
        <v>1120</v>
      </c>
      <c r="BU64" s="33">
        <v>792</v>
      </c>
      <c r="BV64" s="33">
        <v>660</v>
      </c>
      <c r="BW64" s="33">
        <v>1235</v>
      </c>
      <c r="BX64" s="33">
        <v>950</v>
      </c>
      <c r="BY64" s="33">
        <v>526</v>
      </c>
      <c r="BZ64" s="33">
        <v>271</v>
      </c>
      <c r="CA64" s="33">
        <v>1240</v>
      </c>
      <c r="CB64" s="33">
        <v>1858</v>
      </c>
      <c r="CC64" s="33">
        <v>1210</v>
      </c>
      <c r="CD64" s="33">
        <v>1355</v>
      </c>
      <c r="CE64" s="33">
        <v>1195</v>
      </c>
      <c r="CF64" s="33">
        <v>12399</v>
      </c>
      <c r="CG64" s="33">
        <v>15693</v>
      </c>
      <c r="CH64" s="33">
        <v>15573</v>
      </c>
      <c r="CI64" s="33">
        <v>15332</v>
      </c>
      <c r="CJ64" s="33">
        <v>10786</v>
      </c>
      <c r="CK64" s="33">
        <v>12230</v>
      </c>
      <c r="CL64" s="33">
        <v>8623</v>
      </c>
      <c r="CM64" s="33">
        <v>5309</v>
      </c>
      <c r="CN64" s="33">
        <v>19055</v>
      </c>
      <c r="CO64" s="33">
        <v>28138</v>
      </c>
      <c r="CP64" s="33">
        <v>17778</v>
      </c>
      <c r="CQ64" s="33">
        <v>17832</v>
      </c>
      <c r="CR64" s="33">
        <v>13142</v>
      </c>
      <c r="CS64" s="33">
        <v>0</v>
      </c>
      <c r="CT64" s="33" t="s">
        <v>856</v>
      </c>
      <c r="CU64" s="33" t="s">
        <v>856</v>
      </c>
      <c r="CV64" s="33">
        <v>0</v>
      </c>
      <c r="CW64" s="33">
        <v>0</v>
      </c>
      <c r="CX64" s="33">
        <v>37</v>
      </c>
      <c r="CY64" s="33">
        <v>140</v>
      </c>
      <c r="CZ64" s="33">
        <v>0</v>
      </c>
      <c r="DA64" s="33">
        <v>0</v>
      </c>
      <c r="DB64" s="33">
        <v>163</v>
      </c>
      <c r="DC64" s="33">
        <v>239</v>
      </c>
      <c r="DD64" s="33">
        <v>212</v>
      </c>
      <c r="DE64" s="33">
        <v>137</v>
      </c>
      <c r="DF64" s="33">
        <v>0</v>
      </c>
      <c r="DG64" s="33">
        <v>639</v>
      </c>
      <c r="DH64" s="33" t="s">
        <v>856</v>
      </c>
      <c r="DI64" s="33">
        <v>0</v>
      </c>
      <c r="DJ64" s="33">
        <v>17</v>
      </c>
      <c r="DK64" s="33">
        <v>84</v>
      </c>
      <c r="DL64" s="33">
        <v>148</v>
      </c>
      <c r="DM64" s="33">
        <v>180</v>
      </c>
      <c r="DN64" s="33">
        <v>557</v>
      </c>
      <c r="DO64" s="33">
        <v>748</v>
      </c>
      <c r="DP64" s="33">
        <v>822</v>
      </c>
      <c r="DQ64" s="33">
        <v>1149</v>
      </c>
      <c r="DR64" s="33">
        <v>848</v>
      </c>
      <c r="DS64" s="33">
        <v>789</v>
      </c>
      <c r="DT64" s="33">
        <v>0</v>
      </c>
      <c r="DU64" s="33">
        <v>2121</v>
      </c>
      <c r="DV64" s="33">
        <v>2889</v>
      </c>
      <c r="DW64" s="33">
        <v>229281</v>
      </c>
      <c r="DX64" s="33">
        <v>242109</v>
      </c>
      <c r="DY64" s="33">
        <v>197844</v>
      </c>
      <c r="DZ64" s="33">
        <v>173449</v>
      </c>
      <c r="EA64" s="33">
        <v>201002</v>
      </c>
      <c r="EB64" s="33">
        <v>204669</v>
      </c>
      <c r="EC64" s="33">
        <v>137521</v>
      </c>
      <c r="ED64" s="33">
        <v>69401</v>
      </c>
      <c r="EE64" s="33">
        <v>292247</v>
      </c>
      <c r="EF64" s="33">
        <v>412126</v>
      </c>
      <c r="EG64" s="33">
        <v>250598</v>
      </c>
      <c r="EH64" s="33">
        <v>271101</v>
      </c>
      <c r="EI64" s="33">
        <v>229204</v>
      </c>
      <c r="EJ64" s="35">
        <v>1219035.9678</v>
      </c>
      <c r="EK64" s="34">
        <v>960391.42761999997</v>
      </c>
      <c r="EL64" s="34">
        <v>519685.67275999999</v>
      </c>
      <c r="EM64" s="34">
        <v>223158.29436999999</v>
      </c>
      <c r="EN64" s="35">
        <v>1191785.3121</v>
      </c>
      <c r="EO64" s="34">
        <v>840659.59121999994</v>
      </c>
      <c r="EP64" s="34">
        <v>406117.14468000003</v>
      </c>
      <c r="EQ64" s="34">
        <v>116471.02561</v>
      </c>
      <c r="ER64" s="35">
        <v>765703.59993999999</v>
      </c>
      <c r="ES64" s="35">
        <v>1341814.2122</v>
      </c>
      <c r="ET64" s="34">
        <v>976682.46391000005</v>
      </c>
      <c r="EU64" s="35">
        <v>1189671.6438</v>
      </c>
      <c r="EV64" s="34">
        <v>1203432.5163</v>
      </c>
      <c r="EW64" s="35">
        <v>1417584.2165000001</v>
      </c>
      <c r="EX64" s="34">
        <v>730433.93342000002</v>
      </c>
      <c r="EY64" s="34">
        <v>318308.50468000001</v>
      </c>
      <c r="EZ64" s="36">
        <v>45373.226079</v>
      </c>
      <c r="FA64" s="35">
        <v>1338909.7372999999</v>
      </c>
      <c r="FB64" s="35">
        <v>768118.91449999996</v>
      </c>
      <c r="FC64" s="34">
        <v>213607.71694000001</v>
      </c>
      <c r="FD64" s="36">
        <v>67617.866227999999</v>
      </c>
      <c r="FE64" s="34">
        <v>728003.51471000002</v>
      </c>
      <c r="FF64" s="35">
        <v>1300192.6136</v>
      </c>
      <c r="FG64" s="34">
        <v>893073.91093999997</v>
      </c>
      <c r="FH64" s="35">
        <v>1071668.9892</v>
      </c>
      <c r="FI64" s="34">
        <v>907015.08713</v>
      </c>
      <c r="FJ64" s="35">
        <v>3234730.4306000001</v>
      </c>
      <c r="FK64" s="35">
        <v>4010607.6083</v>
      </c>
      <c r="FL64" s="35">
        <v>3596841.0123999999</v>
      </c>
      <c r="FM64" s="35">
        <v>3444703.3511000001</v>
      </c>
      <c r="FN64" s="35">
        <v>3045037.4172999999</v>
      </c>
      <c r="FO64" s="35">
        <v>3203358.9012000002</v>
      </c>
      <c r="FP64" s="35">
        <v>2135352.8668</v>
      </c>
      <c r="FQ64" s="35">
        <v>1323399.5758</v>
      </c>
      <c r="FR64" s="35">
        <v>4784338.2076000003</v>
      </c>
      <c r="FS64" s="35">
        <v>6687423.9357000003</v>
      </c>
      <c r="FT64" s="35">
        <v>4393206.2665999997</v>
      </c>
      <c r="FU64" s="35">
        <v>4615387.4393999996</v>
      </c>
      <c r="FV64" s="35">
        <v>3513675.3143000002</v>
      </c>
      <c r="FW64" s="38">
        <v>94.578291317999998</v>
      </c>
      <c r="FX64" s="39">
        <v>93.065845334000002</v>
      </c>
      <c r="FY64" s="33">
        <v>1118</v>
      </c>
      <c r="FZ64" s="38">
        <v>127.10454566999999</v>
      </c>
      <c r="GA64" s="38">
        <v>126.36310663</v>
      </c>
      <c r="GB64" s="33">
        <v>1518</v>
      </c>
      <c r="GC64" s="47">
        <f t="shared" si="3"/>
        <v>0</v>
      </c>
      <c r="GD64" s="49">
        <f t="shared" si="4"/>
        <v>0</v>
      </c>
      <c r="GE64" s="31">
        <f t="shared" si="5"/>
        <v>3</v>
      </c>
    </row>
    <row r="65" spans="1:187" hidden="1" x14ac:dyDescent="0.25">
      <c r="A65" s="32" t="s">
        <v>916</v>
      </c>
      <c r="B65" s="32" t="s">
        <v>916</v>
      </c>
      <c r="C65" s="32" t="s">
        <v>917</v>
      </c>
      <c r="D65" s="45" t="s">
        <v>1536</v>
      </c>
      <c r="E65" s="45">
        <f t="shared" si="2"/>
        <v>43</v>
      </c>
      <c r="F65" s="33">
        <v>1694</v>
      </c>
      <c r="G65" s="33">
        <v>1800</v>
      </c>
      <c r="H65" s="33">
        <v>1716</v>
      </c>
      <c r="I65" s="33">
        <v>1669</v>
      </c>
      <c r="J65" s="33">
        <v>1533</v>
      </c>
      <c r="K65" s="33">
        <v>1276</v>
      </c>
      <c r="L65" s="33">
        <v>1023</v>
      </c>
      <c r="M65" s="33">
        <v>727</v>
      </c>
      <c r="N65" s="33">
        <v>1504</v>
      </c>
      <c r="O65" s="33">
        <v>2005</v>
      </c>
      <c r="P65" s="33">
        <v>2401</v>
      </c>
      <c r="Q65" s="33">
        <v>2019</v>
      </c>
      <c r="R65" s="33">
        <v>3509</v>
      </c>
      <c r="S65" s="33">
        <v>10085</v>
      </c>
      <c r="T65" s="33">
        <v>8090</v>
      </c>
      <c r="U65" s="33">
        <v>5596</v>
      </c>
      <c r="V65" s="33">
        <v>2751</v>
      </c>
      <c r="W65" s="33">
        <v>9753</v>
      </c>
      <c r="X65" s="33">
        <v>7208</v>
      </c>
      <c r="Y65" s="33">
        <v>4159</v>
      </c>
      <c r="Z65" s="33">
        <v>1600</v>
      </c>
      <c r="AA65" s="33">
        <v>4756</v>
      </c>
      <c r="AB65" s="33">
        <v>7901</v>
      </c>
      <c r="AC65" s="33">
        <v>9788</v>
      </c>
      <c r="AD65" s="33">
        <v>10303</v>
      </c>
      <c r="AE65" s="33">
        <v>16494</v>
      </c>
      <c r="AF65" s="33">
        <v>2894</v>
      </c>
      <c r="AG65" s="33">
        <v>2636</v>
      </c>
      <c r="AH65" s="33">
        <v>2208</v>
      </c>
      <c r="AI65" s="33">
        <v>1690</v>
      </c>
      <c r="AJ65" s="33">
        <v>2823</v>
      </c>
      <c r="AK65" s="33">
        <v>2109</v>
      </c>
      <c r="AL65" s="33">
        <v>1437</v>
      </c>
      <c r="AM65" s="33">
        <v>835</v>
      </c>
      <c r="AN65" s="33">
        <v>1928</v>
      </c>
      <c r="AO65" s="33">
        <v>2811</v>
      </c>
      <c r="AP65" s="33">
        <v>3440</v>
      </c>
      <c r="AQ65" s="33">
        <v>3271</v>
      </c>
      <c r="AR65" s="33">
        <v>5182</v>
      </c>
      <c r="AS65" s="33">
        <v>1312</v>
      </c>
      <c r="AT65" s="33">
        <v>1507</v>
      </c>
      <c r="AU65" s="33">
        <v>1505</v>
      </c>
      <c r="AV65" s="33">
        <v>1427</v>
      </c>
      <c r="AW65" s="33">
        <v>1303</v>
      </c>
      <c r="AX65" s="33">
        <v>1103</v>
      </c>
      <c r="AY65" s="33">
        <v>927</v>
      </c>
      <c r="AZ65" s="33">
        <v>618</v>
      </c>
      <c r="BA65" s="33">
        <v>1274</v>
      </c>
      <c r="BB65" s="33">
        <v>1735</v>
      </c>
      <c r="BC65" s="33">
        <v>2046</v>
      </c>
      <c r="BD65" s="33">
        <v>1735</v>
      </c>
      <c r="BE65" s="33">
        <v>2912</v>
      </c>
      <c r="BF65" s="33">
        <v>1582</v>
      </c>
      <c r="BG65" s="33">
        <v>1129</v>
      </c>
      <c r="BH65" s="33">
        <v>703</v>
      </c>
      <c r="BI65" s="33">
        <v>263</v>
      </c>
      <c r="BJ65" s="33">
        <v>1520</v>
      </c>
      <c r="BK65" s="33">
        <v>1006</v>
      </c>
      <c r="BL65" s="33">
        <v>510</v>
      </c>
      <c r="BM65" s="33">
        <v>217</v>
      </c>
      <c r="BN65" s="33">
        <v>654</v>
      </c>
      <c r="BO65" s="33">
        <v>1076</v>
      </c>
      <c r="BP65" s="33">
        <v>1394</v>
      </c>
      <c r="BQ65" s="33">
        <v>1536</v>
      </c>
      <c r="BR65" s="33">
        <v>2270</v>
      </c>
      <c r="BS65" s="33">
        <v>1615</v>
      </c>
      <c r="BT65" s="33">
        <v>1442</v>
      </c>
      <c r="BU65" s="33">
        <v>1189</v>
      </c>
      <c r="BV65" s="33">
        <v>890</v>
      </c>
      <c r="BW65" s="33">
        <v>1494</v>
      </c>
      <c r="BX65" s="33">
        <v>1118</v>
      </c>
      <c r="BY65" s="33">
        <v>737</v>
      </c>
      <c r="BZ65" s="33">
        <v>375</v>
      </c>
      <c r="CA65" s="33">
        <v>982</v>
      </c>
      <c r="CB65" s="33">
        <v>1518</v>
      </c>
      <c r="CC65" s="33">
        <v>1820</v>
      </c>
      <c r="CD65" s="33">
        <v>1730</v>
      </c>
      <c r="CE65" s="33">
        <v>2810</v>
      </c>
      <c r="CF65" s="33">
        <v>10721</v>
      </c>
      <c r="CG65" s="33">
        <v>13687</v>
      </c>
      <c r="CH65" s="33">
        <v>16036</v>
      </c>
      <c r="CI65" s="33">
        <v>14201</v>
      </c>
      <c r="CJ65" s="33">
        <v>10072</v>
      </c>
      <c r="CK65" s="33">
        <v>10691</v>
      </c>
      <c r="CL65" s="33">
        <v>9073</v>
      </c>
      <c r="CM65" s="33">
        <v>5999</v>
      </c>
      <c r="CN65" s="33">
        <v>12202</v>
      </c>
      <c r="CO65" s="33">
        <v>16128</v>
      </c>
      <c r="CP65" s="33">
        <v>18054</v>
      </c>
      <c r="CQ65" s="33">
        <v>17197</v>
      </c>
      <c r="CR65" s="33">
        <v>26899</v>
      </c>
      <c r="CS65" s="33">
        <v>0</v>
      </c>
      <c r="CT65" s="33">
        <v>0</v>
      </c>
      <c r="CU65" s="33" t="s">
        <v>856</v>
      </c>
      <c r="CV65" s="33">
        <v>0</v>
      </c>
      <c r="CW65" s="33">
        <v>0</v>
      </c>
      <c r="CX65" s="33">
        <v>0</v>
      </c>
      <c r="CY65" s="33">
        <v>108</v>
      </c>
      <c r="CZ65" s="33">
        <v>0</v>
      </c>
      <c r="DA65" s="33">
        <v>42</v>
      </c>
      <c r="DB65" s="33">
        <v>35</v>
      </c>
      <c r="DC65" s="33">
        <v>0</v>
      </c>
      <c r="DD65" s="33">
        <v>533</v>
      </c>
      <c r="DE65" s="33">
        <v>110</v>
      </c>
      <c r="DF65" s="33" t="s">
        <v>856</v>
      </c>
      <c r="DG65" s="33">
        <v>0</v>
      </c>
      <c r="DH65" s="33">
        <v>0</v>
      </c>
      <c r="DI65" s="33">
        <v>0</v>
      </c>
      <c r="DJ65" s="33">
        <v>67</v>
      </c>
      <c r="DK65" s="33">
        <v>0</v>
      </c>
      <c r="DL65" s="33">
        <v>12</v>
      </c>
      <c r="DM65" s="33">
        <v>2151</v>
      </c>
      <c r="DN65" s="33">
        <v>467</v>
      </c>
      <c r="DO65" s="33">
        <v>43</v>
      </c>
      <c r="DP65" s="33">
        <v>584</v>
      </c>
      <c r="DQ65" s="33">
        <v>1011</v>
      </c>
      <c r="DR65" s="33">
        <v>38</v>
      </c>
      <c r="DS65" s="33">
        <v>1993</v>
      </c>
      <c r="DT65" s="33">
        <v>2474</v>
      </c>
      <c r="DU65" s="33">
        <v>6</v>
      </c>
      <c r="DV65" s="33">
        <v>6457</v>
      </c>
      <c r="DW65" s="33">
        <v>183998</v>
      </c>
      <c r="DX65" s="33">
        <v>198917</v>
      </c>
      <c r="DY65" s="33">
        <v>189932</v>
      </c>
      <c r="DZ65" s="33">
        <v>184633</v>
      </c>
      <c r="EA65" s="33">
        <v>170224</v>
      </c>
      <c r="EB65" s="33">
        <v>140003</v>
      </c>
      <c r="EC65" s="33">
        <v>114055</v>
      </c>
      <c r="ED65" s="33">
        <v>80690</v>
      </c>
      <c r="EE65" s="33">
        <v>166212</v>
      </c>
      <c r="EF65" s="33">
        <v>221359</v>
      </c>
      <c r="EG65" s="33">
        <v>265696</v>
      </c>
      <c r="EH65" s="33">
        <v>222447</v>
      </c>
      <c r="EI65" s="33">
        <v>386738</v>
      </c>
      <c r="EJ65" s="35">
        <v>1055068.3979</v>
      </c>
      <c r="EK65" s="34">
        <v>862701.79082999995</v>
      </c>
      <c r="EL65" s="34">
        <v>575310.36864</v>
      </c>
      <c r="EM65" s="34">
        <v>266796.32225000003</v>
      </c>
      <c r="EN65" s="35">
        <v>1050568.8226000001</v>
      </c>
      <c r="EO65" s="34">
        <v>791854.12461000006</v>
      </c>
      <c r="EP65" s="34">
        <v>448635.92096999998</v>
      </c>
      <c r="EQ65" s="34">
        <v>169053.58025</v>
      </c>
      <c r="ER65" s="35">
        <v>496891.09149000002</v>
      </c>
      <c r="ES65" s="35">
        <v>834668.70635999995</v>
      </c>
      <c r="ET65" s="35">
        <v>1044980.8227</v>
      </c>
      <c r="EU65" s="34">
        <v>1097898.6158</v>
      </c>
      <c r="EV65" s="34">
        <v>1745550.0917</v>
      </c>
      <c r="EW65" s="35">
        <v>1403354.2842000001</v>
      </c>
      <c r="EX65" s="34">
        <v>888949.78203</v>
      </c>
      <c r="EY65" s="34">
        <v>515363.55244</v>
      </c>
      <c r="EZ65" s="34">
        <v>184629.05317999999</v>
      </c>
      <c r="FA65" s="35">
        <v>1280805.5619000001</v>
      </c>
      <c r="FB65" s="34">
        <v>811803.63921000005</v>
      </c>
      <c r="FC65" s="34">
        <v>367029.28094000003</v>
      </c>
      <c r="FD65" s="34">
        <v>133789.21940999999</v>
      </c>
      <c r="FE65" s="35">
        <v>517417.25380000001</v>
      </c>
      <c r="FF65" s="35">
        <v>928157.04581000004</v>
      </c>
      <c r="FG65" s="35">
        <v>1097469.6066000001</v>
      </c>
      <c r="FH65" s="34">
        <v>1253529.8518000001</v>
      </c>
      <c r="FI65" s="35">
        <v>1789150.6151999999</v>
      </c>
      <c r="FJ65" s="35">
        <v>2765219.5101999999</v>
      </c>
      <c r="FK65" s="35">
        <v>3377015.6161000002</v>
      </c>
      <c r="FL65" s="35">
        <v>3753100.1146</v>
      </c>
      <c r="FM65" s="35">
        <v>3440969.2949000001</v>
      </c>
      <c r="FN65" s="35">
        <v>2754764.8009000001</v>
      </c>
      <c r="FO65" s="35">
        <v>2522257.8637000001</v>
      </c>
      <c r="FP65" s="35">
        <v>2162052.7735000001</v>
      </c>
      <c r="FQ65" s="35">
        <v>1474901.0915000001</v>
      </c>
      <c r="FR65" s="35">
        <v>3008684.7395000001</v>
      </c>
      <c r="FS65" s="35">
        <v>3973913.3774000001</v>
      </c>
      <c r="FT65" s="35">
        <v>4582451.9484000001</v>
      </c>
      <c r="FU65" s="35">
        <v>4046719.1565999999</v>
      </c>
      <c r="FV65" s="35">
        <v>6638511.8433999997</v>
      </c>
      <c r="FW65" s="39">
        <v>56.354865064999998</v>
      </c>
      <c r="FX65" s="39">
        <v>60.365560365999997</v>
      </c>
      <c r="FY65" s="33">
        <v>1004</v>
      </c>
      <c r="FZ65" s="38">
        <v>126.81819236</v>
      </c>
      <c r="GA65" s="38">
        <v>131.67388166999999</v>
      </c>
      <c r="GB65" s="33">
        <v>2190</v>
      </c>
      <c r="GC65" s="47">
        <f t="shared" si="3"/>
        <v>0</v>
      </c>
      <c r="GD65" s="49">
        <f t="shared" si="4"/>
        <v>0</v>
      </c>
      <c r="GE65" s="31">
        <f t="shared" si="5"/>
        <v>2</v>
      </c>
    </row>
    <row r="66" spans="1:187" hidden="1" x14ac:dyDescent="0.25">
      <c r="A66" s="32" t="s">
        <v>1086</v>
      </c>
      <c r="B66" s="32" t="s">
        <v>1086</v>
      </c>
      <c r="C66" s="32" t="s">
        <v>1087</v>
      </c>
      <c r="D66" s="45" t="s">
        <v>1633</v>
      </c>
      <c r="E66" s="45">
        <f t="shared" si="2"/>
        <v>37</v>
      </c>
      <c r="F66" s="33">
        <v>2105</v>
      </c>
      <c r="G66" s="33">
        <v>2336</v>
      </c>
      <c r="H66" s="33">
        <v>2193</v>
      </c>
      <c r="I66" s="33">
        <v>2029</v>
      </c>
      <c r="J66" s="33">
        <v>1980</v>
      </c>
      <c r="K66" s="33">
        <v>1962</v>
      </c>
      <c r="L66" s="33">
        <v>1441</v>
      </c>
      <c r="M66" s="33">
        <v>1028</v>
      </c>
      <c r="N66" s="33">
        <v>441</v>
      </c>
      <c r="O66" s="33">
        <v>1764</v>
      </c>
      <c r="P66" s="33">
        <v>4614</v>
      </c>
      <c r="Q66" s="33">
        <v>4694</v>
      </c>
      <c r="R66" s="33">
        <v>3561</v>
      </c>
      <c r="S66" s="33">
        <v>28235</v>
      </c>
      <c r="T66" s="33">
        <v>23621</v>
      </c>
      <c r="U66" s="33">
        <v>13917</v>
      </c>
      <c r="V66" s="33">
        <v>7155</v>
      </c>
      <c r="W66" s="33">
        <v>28271</v>
      </c>
      <c r="X66" s="33">
        <v>22823</v>
      </c>
      <c r="Y66" s="33">
        <v>12303</v>
      </c>
      <c r="Z66" s="33">
        <v>4655</v>
      </c>
      <c r="AA66" s="33">
        <v>4089</v>
      </c>
      <c r="AB66" s="33">
        <v>17089</v>
      </c>
      <c r="AC66" s="33">
        <v>36708</v>
      </c>
      <c r="AD66" s="33">
        <v>43180</v>
      </c>
      <c r="AE66" s="33">
        <v>39914</v>
      </c>
      <c r="AF66" s="33">
        <v>3437</v>
      </c>
      <c r="AG66" s="33">
        <v>3241</v>
      </c>
      <c r="AH66" s="33">
        <v>2402</v>
      </c>
      <c r="AI66" s="33">
        <v>1939</v>
      </c>
      <c r="AJ66" s="33">
        <v>3739</v>
      </c>
      <c r="AK66" s="33">
        <v>3308</v>
      </c>
      <c r="AL66" s="33">
        <v>2089</v>
      </c>
      <c r="AM66" s="33">
        <v>1147</v>
      </c>
      <c r="AN66" s="33">
        <v>746</v>
      </c>
      <c r="AO66" s="33">
        <v>2641</v>
      </c>
      <c r="AP66" s="33">
        <v>5992</v>
      </c>
      <c r="AQ66" s="33">
        <v>6500</v>
      </c>
      <c r="AR66" s="33">
        <v>5423</v>
      </c>
      <c r="AS66" s="33">
        <v>1339</v>
      </c>
      <c r="AT66" s="33">
        <v>1587</v>
      </c>
      <c r="AU66" s="33">
        <v>1545</v>
      </c>
      <c r="AV66" s="33">
        <v>1474</v>
      </c>
      <c r="AW66" s="33">
        <v>1377</v>
      </c>
      <c r="AX66" s="33">
        <v>1445</v>
      </c>
      <c r="AY66" s="33">
        <v>1114</v>
      </c>
      <c r="AZ66" s="33">
        <v>786</v>
      </c>
      <c r="BA66" s="33">
        <v>333</v>
      </c>
      <c r="BB66" s="33">
        <v>1328</v>
      </c>
      <c r="BC66" s="33">
        <v>3248</v>
      </c>
      <c r="BD66" s="33">
        <v>3317</v>
      </c>
      <c r="BE66" s="33">
        <v>2441</v>
      </c>
      <c r="BF66" s="33">
        <v>2098</v>
      </c>
      <c r="BG66" s="33">
        <v>1654</v>
      </c>
      <c r="BH66" s="33">
        <v>857</v>
      </c>
      <c r="BI66" s="33">
        <v>465</v>
      </c>
      <c r="BJ66" s="33">
        <v>2362</v>
      </c>
      <c r="BK66" s="33">
        <v>1863</v>
      </c>
      <c r="BL66" s="33">
        <v>975</v>
      </c>
      <c r="BM66" s="33">
        <v>361</v>
      </c>
      <c r="BN66" s="33">
        <v>413</v>
      </c>
      <c r="BO66" s="33">
        <v>1313</v>
      </c>
      <c r="BP66" s="33">
        <v>2744</v>
      </c>
      <c r="BQ66" s="33">
        <v>3183</v>
      </c>
      <c r="BR66" s="33">
        <v>2982</v>
      </c>
      <c r="BS66" s="33">
        <v>1842</v>
      </c>
      <c r="BT66" s="33">
        <v>1755</v>
      </c>
      <c r="BU66" s="33">
        <v>1395</v>
      </c>
      <c r="BV66" s="33">
        <v>1105</v>
      </c>
      <c r="BW66" s="33">
        <v>1904</v>
      </c>
      <c r="BX66" s="33">
        <v>1621</v>
      </c>
      <c r="BY66" s="33">
        <v>1045</v>
      </c>
      <c r="BZ66" s="33">
        <v>620</v>
      </c>
      <c r="CA66" s="33">
        <v>371</v>
      </c>
      <c r="CB66" s="33">
        <v>1371</v>
      </c>
      <c r="CC66" s="33">
        <v>3196</v>
      </c>
      <c r="CD66" s="33">
        <v>3427</v>
      </c>
      <c r="CE66" s="33">
        <v>2922</v>
      </c>
      <c r="CF66" s="33">
        <v>11607</v>
      </c>
      <c r="CG66" s="33">
        <v>13916</v>
      </c>
      <c r="CH66" s="33">
        <v>16030</v>
      </c>
      <c r="CI66" s="33">
        <v>15723</v>
      </c>
      <c r="CJ66" s="33">
        <v>11598</v>
      </c>
      <c r="CK66" s="33">
        <v>12898</v>
      </c>
      <c r="CL66" s="33">
        <v>11637</v>
      </c>
      <c r="CM66" s="33">
        <v>7312</v>
      </c>
      <c r="CN66" s="33">
        <v>3288</v>
      </c>
      <c r="CO66" s="33">
        <v>11730</v>
      </c>
      <c r="CP66" s="33">
        <v>31154</v>
      </c>
      <c r="CQ66" s="33">
        <v>30986</v>
      </c>
      <c r="CR66" s="33">
        <v>23563</v>
      </c>
      <c r="CS66" s="33">
        <v>9</v>
      </c>
      <c r="CT66" s="33" t="s">
        <v>856</v>
      </c>
      <c r="CU66" s="33">
        <v>167</v>
      </c>
      <c r="CV66" s="33">
        <v>132</v>
      </c>
      <c r="CW66" s="33">
        <v>60</v>
      </c>
      <c r="CX66" s="33">
        <v>0</v>
      </c>
      <c r="CY66" s="33">
        <v>102</v>
      </c>
      <c r="CZ66" s="33">
        <v>0</v>
      </c>
      <c r="DA66" s="33">
        <v>0</v>
      </c>
      <c r="DB66" s="33">
        <v>151</v>
      </c>
      <c r="DC66" s="33">
        <v>276</v>
      </c>
      <c r="DD66" s="33">
        <v>397</v>
      </c>
      <c r="DE66" s="33">
        <v>313</v>
      </c>
      <c r="DF66" s="33">
        <v>215</v>
      </c>
      <c r="DG66" s="33">
        <v>243</v>
      </c>
      <c r="DH66" s="33">
        <v>0</v>
      </c>
      <c r="DI66" s="33">
        <v>3290</v>
      </c>
      <c r="DJ66" s="33">
        <v>0</v>
      </c>
      <c r="DK66" s="33">
        <v>1146</v>
      </c>
      <c r="DL66" s="33">
        <v>198</v>
      </c>
      <c r="DM66" s="33">
        <v>553</v>
      </c>
      <c r="DN66" s="33">
        <v>639</v>
      </c>
      <c r="DO66" s="33">
        <v>506</v>
      </c>
      <c r="DP66" s="33">
        <v>787</v>
      </c>
      <c r="DQ66" s="33">
        <v>1237</v>
      </c>
      <c r="DR66" s="33">
        <v>518</v>
      </c>
      <c r="DS66" s="33">
        <v>694</v>
      </c>
      <c r="DT66" s="33">
        <v>1346</v>
      </c>
      <c r="DU66" s="33">
        <v>703</v>
      </c>
      <c r="DV66" s="33">
        <v>7483</v>
      </c>
      <c r="DW66" s="33">
        <v>229980</v>
      </c>
      <c r="DX66" s="33">
        <v>261409</v>
      </c>
      <c r="DY66" s="33">
        <v>250116</v>
      </c>
      <c r="DZ66" s="33">
        <v>235954</v>
      </c>
      <c r="EA66" s="33">
        <v>219063</v>
      </c>
      <c r="EB66" s="33">
        <v>218398</v>
      </c>
      <c r="EC66" s="33">
        <v>163711</v>
      </c>
      <c r="ED66" s="33">
        <v>116757</v>
      </c>
      <c r="EE66" s="33">
        <v>49973</v>
      </c>
      <c r="EF66" s="33">
        <v>199853</v>
      </c>
      <c r="EG66" s="33">
        <v>520133</v>
      </c>
      <c r="EH66" s="33">
        <v>528805</v>
      </c>
      <c r="EI66" s="33">
        <v>396624</v>
      </c>
      <c r="EJ66" s="35">
        <v>2870610.9378</v>
      </c>
      <c r="EK66" s="35">
        <v>2524490.6527999998</v>
      </c>
      <c r="EL66" s="37">
        <v>1500485.071</v>
      </c>
      <c r="EM66" s="34">
        <v>810469.72973999998</v>
      </c>
      <c r="EN66" s="35">
        <v>2889874.8842000002</v>
      </c>
      <c r="EO66" s="35">
        <v>2423678.7275</v>
      </c>
      <c r="EP66" s="35">
        <v>1325731.3213</v>
      </c>
      <c r="EQ66" s="34">
        <v>517236.46614999999</v>
      </c>
      <c r="ER66" s="35">
        <v>414334.15039000002</v>
      </c>
      <c r="ES66" s="35">
        <v>1808324.8959999999</v>
      </c>
      <c r="ET66" s="35">
        <v>3916463.6436999999</v>
      </c>
      <c r="EU66" s="37">
        <v>4564368.3888999997</v>
      </c>
      <c r="EV66" s="34">
        <v>4159086.7115000002</v>
      </c>
      <c r="EW66" s="35">
        <v>2234414.2289</v>
      </c>
      <c r="EX66" s="35">
        <v>1800723.8569</v>
      </c>
      <c r="EY66" s="35">
        <v>1024967.5818</v>
      </c>
      <c r="EZ66" s="34">
        <v>666249.94139000005</v>
      </c>
      <c r="FA66" s="37">
        <v>2476884.1379999998</v>
      </c>
      <c r="FB66" s="35">
        <v>1986322.7799</v>
      </c>
      <c r="FC66" s="34">
        <v>977217.87476999999</v>
      </c>
      <c r="FD66" s="34">
        <v>392510.95094000001</v>
      </c>
      <c r="FE66" s="35">
        <v>444751.53964999999</v>
      </c>
      <c r="FF66" s="35">
        <v>1436073.0604999999</v>
      </c>
      <c r="FG66" s="35">
        <v>3024902.3207</v>
      </c>
      <c r="FH66" s="35">
        <v>3445797.5734000001</v>
      </c>
      <c r="FI66" s="34">
        <v>3207766.8583</v>
      </c>
      <c r="FJ66" s="35">
        <v>3280966.3673</v>
      </c>
      <c r="FK66" s="35">
        <v>4088328.9262000001</v>
      </c>
      <c r="FL66" s="35">
        <v>4307448.8910999997</v>
      </c>
      <c r="FM66" s="35">
        <v>4211309.2945999997</v>
      </c>
      <c r="FN66" s="35">
        <v>3351819.0961000002</v>
      </c>
      <c r="FO66" s="35">
        <v>3578399.2944</v>
      </c>
      <c r="FP66" s="35">
        <v>3085171.0081000002</v>
      </c>
      <c r="FQ66" s="37">
        <v>2180232.5869999998</v>
      </c>
      <c r="FR66" s="35">
        <v>826134.17281000002</v>
      </c>
      <c r="FS66" s="35">
        <v>3347808.3037999999</v>
      </c>
      <c r="FT66" s="35">
        <v>8722046.1577000003</v>
      </c>
      <c r="FU66" s="35">
        <v>8752217.2576000001</v>
      </c>
      <c r="FV66" s="34">
        <v>6435469.5729</v>
      </c>
      <c r="FW66" s="39">
        <v>55.051883515999997</v>
      </c>
      <c r="FX66" s="39">
        <v>59.243263542999998</v>
      </c>
      <c r="FY66" s="33">
        <v>1262</v>
      </c>
      <c r="FZ66" s="38">
        <v>110.94208757</v>
      </c>
      <c r="GA66" s="39">
        <v>115.99849779</v>
      </c>
      <c r="GB66" s="33">
        <v>2471</v>
      </c>
      <c r="GC66" s="47">
        <f t="shared" si="3"/>
        <v>0</v>
      </c>
      <c r="GD66" s="49">
        <f t="shared" si="4"/>
        <v>0</v>
      </c>
      <c r="GE66" s="31">
        <f t="shared" si="5"/>
        <v>1</v>
      </c>
    </row>
    <row r="67" spans="1:187" hidden="1" x14ac:dyDescent="0.25">
      <c r="A67" s="32" t="s">
        <v>1024</v>
      </c>
      <c r="B67" s="32" t="s">
        <v>1024</v>
      </c>
      <c r="C67" s="32" t="s">
        <v>1025</v>
      </c>
      <c r="D67" s="45" t="s">
        <v>1585</v>
      </c>
      <c r="E67" s="45">
        <f t="shared" ref="E67:E129" si="6">LEN(D67)</f>
        <v>38</v>
      </c>
      <c r="F67" s="33">
        <v>759</v>
      </c>
      <c r="G67" s="33">
        <v>734</v>
      </c>
      <c r="H67" s="33">
        <v>674</v>
      </c>
      <c r="I67" s="33">
        <v>566</v>
      </c>
      <c r="J67" s="33">
        <v>765</v>
      </c>
      <c r="K67" s="33">
        <v>640</v>
      </c>
      <c r="L67" s="33">
        <v>405</v>
      </c>
      <c r="M67" s="33">
        <v>227</v>
      </c>
      <c r="N67" s="33">
        <v>324</v>
      </c>
      <c r="O67" s="33">
        <v>1000</v>
      </c>
      <c r="P67" s="33">
        <v>1059</v>
      </c>
      <c r="Q67" s="33">
        <v>1325</v>
      </c>
      <c r="R67" s="33">
        <v>1062</v>
      </c>
      <c r="S67" s="33">
        <v>7461</v>
      </c>
      <c r="T67" s="33">
        <v>5090</v>
      </c>
      <c r="U67" s="33">
        <v>2560</v>
      </c>
      <c r="V67" s="33">
        <v>1134</v>
      </c>
      <c r="W67" s="33">
        <v>6023</v>
      </c>
      <c r="X67" s="33">
        <v>4063</v>
      </c>
      <c r="Y67" s="33">
        <v>1912</v>
      </c>
      <c r="Z67" s="33">
        <v>540</v>
      </c>
      <c r="AA67" s="33">
        <v>1879</v>
      </c>
      <c r="AB67" s="33">
        <v>5440</v>
      </c>
      <c r="AC67" s="33">
        <v>5951</v>
      </c>
      <c r="AD67" s="33">
        <v>7953</v>
      </c>
      <c r="AE67" s="33">
        <v>7560</v>
      </c>
      <c r="AF67" s="33">
        <v>1408</v>
      </c>
      <c r="AG67" s="33">
        <v>1090</v>
      </c>
      <c r="AH67" s="33">
        <v>718</v>
      </c>
      <c r="AI67" s="33">
        <v>490</v>
      </c>
      <c r="AJ67" s="33">
        <v>1434</v>
      </c>
      <c r="AK67" s="33">
        <v>1068</v>
      </c>
      <c r="AL67" s="33">
        <v>560</v>
      </c>
      <c r="AM67" s="33">
        <v>231</v>
      </c>
      <c r="AN67" s="33">
        <v>462</v>
      </c>
      <c r="AO67" s="33">
        <v>1416</v>
      </c>
      <c r="AP67" s="33">
        <v>1448</v>
      </c>
      <c r="AQ67" s="33">
        <v>2042</v>
      </c>
      <c r="AR67" s="33">
        <v>1631</v>
      </c>
      <c r="AS67" s="33">
        <v>415</v>
      </c>
      <c r="AT67" s="33">
        <v>449</v>
      </c>
      <c r="AU67" s="33">
        <v>457</v>
      </c>
      <c r="AV67" s="33">
        <v>386</v>
      </c>
      <c r="AW67" s="33">
        <v>413</v>
      </c>
      <c r="AX67" s="33">
        <v>397</v>
      </c>
      <c r="AY67" s="33">
        <v>250</v>
      </c>
      <c r="AZ67" s="33">
        <v>169</v>
      </c>
      <c r="BA67" s="33">
        <v>206</v>
      </c>
      <c r="BB67" s="33">
        <v>638</v>
      </c>
      <c r="BC67" s="33">
        <v>694</v>
      </c>
      <c r="BD67" s="33">
        <v>785</v>
      </c>
      <c r="BE67" s="33">
        <v>613</v>
      </c>
      <c r="BF67" s="33">
        <v>993</v>
      </c>
      <c r="BG67" s="33">
        <v>641</v>
      </c>
      <c r="BH67" s="33">
        <v>261</v>
      </c>
      <c r="BI67" s="33">
        <v>104</v>
      </c>
      <c r="BJ67" s="33">
        <v>1021</v>
      </c>
      <c r="BK67" s="33">
        <v>671</v>
      </c>
      <c r="BL67" s="33">
        <v>310</v>
      </c>
      <c r="BM67" s="33">
        <v>62</v>
      </c>
      <c r="BN67" s="33">
        <v>256</v>
      </c>
      <c r="BO67" s="33">
        <v>778</v>
      </c>
      <c r="BP67" s="33">
        <v>754</v>
      </c>
      <c r="BQ67" s="33">
        <v>1257</v>
      </c>
      <c r="BR67" s="33">
        <v>1018</v>
      </c>
      <c r="BS67" s="33">
        <v>771</v>
      </c>
      <c r="BT67" s="33">
        <v>568</v>
      </c>
      <c r="BU67" s="33">
        <v>422</v>
      </c>
      <c r="BV67" s="33">
        <v>287</v>
      </c>
      <c r="BW67" s="33">
        <v>665</v>
      </c>
      <c r="BX67" s="33">
        <v>494</v>
      </c>
      <c r="BY67" s="33">
        <v>275</v>
      </c>
      <c r="BZ67" s="33">
        <v>134</v>
      </c>
      <c r="CA67" s="33">
        <v>237</v>
      </c>
      <c r="CB67" s="33">
        <v>763</v>
      </c>
      <c r="CC67" s="33">
        <v>773</v>
      </c>
      <c r="CD67" s="33">
        <v>990</v>
      </c>
      <c r="CE67" s="33">
        <v>853</v>
      </c>
      <c r="CF67" s="33">
        <v>3706</v>
      </c>
      <c r="CG67" s="33">
        <v>4892</v>
      </c>
      <c r="CH67" s="33">
        <v>6288</v>
      </c>
      <c r="CI67" s="33">
        <v>5209</v>
      </c>
      <c r="CJ67" s="33">
        <v>4259</v>
      </c>
      <c r="CK67" s="33">
        <v>4315</v>
      </c>
      <c r="CL67" s="33">
        <v>3123</v>
      </c>
      <c r="CM67" s="33">
        <v>2301</v>
      </c>
      <c r="CN67" s="33">
        <v>2464</v>
      </c>
      <c r="CO67" s="33">
        <v>7330</v>
      </c>
      <c r="CP67" s="33">
        <v>8624</v>
      </c>
      <c r="CQ67" s="33">
        <v>9024</v>
      </c>
      <c r="CR67" s="33">
        <v>6651</v>
      </c>
      <c r="CS67" s="33">
        <v>0</v>
      </c>
      <c r="CT67" s="33">
        <v>0</v>
      </c>
      <c r="CU67" s="33">
        <v>0</v>
      </c>
      <c r="CV67" s="33">
        <v>49</v>
      </c>
      <c r="CW67" s="33" t="s">
        <v>856</v>
      </c>
      <c r="CX67" s="33">
        <v>40</v>
      </c>
      <c r="CY67" s="33">
        <v>43</v>
      </c>
      <c r="CZ67" s="33">
        <v>0</v>
      </c>
      <c r="DA67" s="33">
        <v>0</v>
      </c>
      <c r="DB67" s="33">
        <v>491</v>
      </c>
      <c r="DC67" s="33" t="s">
        <v>856</v>
      </c>
      <c r="DD67" s="33">
        <v>38</v>
      </c>
      <c r="DE67" s="33">
        <v>24</v>
      </c>
      <c r="DF67" s="33">
        <v>0</v>
      </c>
      <c r="DG67" s="33">
        <v>145</v>
      </c>
      <c r="DH67" s="33">
        <v>228</v>
      </c>
      <c r="DI67" s="33">
        <v>70</v>
      </c>
      <c r="DJ67" s="33">
        <v>558</v>
      </c>
      <c r="DK67" s="33">
        <v>0</v>
      </c>
      <c r="DL67" s="33">
        <v>324</v>
      </c>
      <c r="DM67" s="33">
        <v>12</v>
      </c>
      <c r="DN67" s="33">
        <v>838</v>
      </c>
      <c r="DO67" s="33">
        <v>482</v>
      </c>
      <c r="DP67" s="33">
        <v>0</v>
      </c>
      <c r="DQ67" s="33">
        <v>659</v>
      </c>
      <c r="DR67" s="33">
        <v>765</v>
      </c>
      <c r="DS67" s="33">
        <v>324</v>
      </c>
      <c r="DT67" s="33">
        <v>305</v>
      </c>
      <c r="DU67" s="33">
        <v>411</v>
      </c>
      <c r="DV67" s="33">
        <v>1163</v>
      </c>
      <c r="DW67" s="33">
        <v>81705</v>
      </c>
      <c r="DX67" s="33">
        <v>81730</v>
      </c>
      <c r="DY67" s="33">
        <v>74530</v>
      </c>
      <c r="DZ67" s="33">
        <v>62544</v>
      </c>
      <c r="EA67" s="33">
        <v>82587</v>
      </c>
      <c r="EB67" s="33">
        <v>71195</v>
      </c>
      <c r="EC67" s="33">
        <v>45680</v>
      </c>
      <c r="ED67" s="33">
        <v>25921</v>
      </c>
      <c r="EE67" s="33">
        <v>36482</v>
      </c>
      <c r="EF67" s="33">
        <v>110557</v>
      </c>
      <c r="EG67" s="33">
        <v>116608</v>
      </c>
      <c r="EH67" s="33">
        <v>146906</v>
      </c>
      <c r="EI67" s="33">
        <v>115339</v>
      </c>
      <c r="EJ67" s="34">
        <v>828291.82671000005</v>
      </c>
      <c r="EK67" s="34">
        <v>592409.04122999997</v>
      </c>
      <c r="EL67" s="34">
        <v>311892.65928999998</v>
      </c>
      <c r="EM67" s="35">
        <v>135350.26079999999</v>
      </c>
      <c r="EN67" s="35">
        <v>676051.90150000004</v>
      </c>
      <c r="EO67" s="34">
        <v>472515.45591000002</v>
      </c>
      <c r="EP67" s="34">
        <v>228281.65724999999</v>
      </c>
      <c r="EQ67" s="36">
        <v>67248.917677000005</v>
      </c>
      <c r="ER67" s="34">
        <v>217052.33910000001</v>
      </c>
      <c r="ES67" s="34">
        <v>633578.80619000003</v>
      </c>
      <c r="ET67" s="34">
        <v>681090.00968000002</v>
      </c>
      <c r="EU67" s="34">
        <v>924635.33953999996</v>
      </c>
      <c r="EV67" s="35">
        <v>855685.22586000001</v>
      </c>
      <c r="EW67" s="35">
        <v>1005274.9146</v>
      </c>
      <c r="EX67" s="34">
        <v>622514.33333000005</v>
      </c>
      <c r="EY67" s="34">
        <v>290561.54817999998</v>
      </c>
      <c r="EZ67" s="36">
        <v>59429.099281000003</v>
      </c>
      <c r="FA67" s="34">
        <v>990102.68146999995</v>
      </c>
      <c r="FB67" s="34">
        <v>663115.20343999995</v>
      </c>
      <c r="FC67" s="34">
        <v>293893.62978999998</v>
      </c>
      <c r="FD67" s="33">
        <v>47147</v>
      </c>
      <c r="FE67" s="35">
        <v>235209.00586</v>
      </c>
      <c r="FF67" s="35">
        <v>665109.37462000002</v>
      </c>
      <c r="FG67" s="34">
        <v>791601.79446999996</v>
      </c>
      <c r="FH67" s="34">
        <v>1269116.9251999999</v>
      </c>
      <c r="FI67" s="34">
        <v>1011001.3099</v>
      </c>
      <c r="FJ67" s="35">
        <v>1065594.6734</v>
      </c>
      <c r="FK67" s="35">
        <v>1179822.9628000001</v>
      </c>
      <c r="FL67" s="35">
        <v>1429900.6229000001</v>
      </c>
      <c r="FM67" s="35">
        <v>1251913.3796000001</v>
      </c>
      <c r="FN67" s="35">
        <v>1044911.1764</v>
      </c>
      <c r="FO67" s="35">
        <v>1041767.4448000001</v>
      </c>
      <c r="FP67" s="34">
        <v>777148.98531999998</v>
      </c>
      <c r="FQ67" s="34">
        <v>578330.54943999997</v>
      </c>
      <c r="FR67" s="37">
        <v>604252.24936999998</v>
      </c>
      <c r="FS67" s="35">
        <v>1802349.3419999999</v>
      </c>
      <c r="FT67" s="35">
        <v>2058092.0134000001</v>
      </c>
      <c r="FU67" s="37">
        <v>2284418.1540999999</v>
      </c>
      <c r="FV67" s="34">
        <v>1620278.0360000001</v>
      </c>
      <c r="FW67" s="41">
        <v>42.354897852999997</v>
      </c>
      <c r="FX67" s="38">
        <v>41.005857980000002</v>
      </c>
      <c r="FY67" s="33">
        <v>287</v>
      </c>
      <c r="FZ67" s="39">
        <v>110.78347208</v>
      </c>
      <c r="GA67" s="39">
        <v>111.01585941</v>
      </c>
      <c r="GB67" s="33">
        <v>777</v>
      </c>
      <c r="GC67" s="47">
        <f t="shared" si="3"/>
        <v>0</v>
      </c>
      <c r="GD67" s="49">
        <f t="shared" si="4"/>
        <v>0</v>
      </c>
      <c r="GE67" s="31">
        <f t="shared" si="5"/>
        <v>2</v>
      </c>
    </row>
    <row r="68" spans="1:187" hidden="1" x14ac:dyDescent="0.25">
      <c r="A68" s="32" t="s">
        <v>936</v>
      </c>
      <c r="B68" s="32" t="s">
        <v>936</v>
      </c>
      <c r="C68" s="32" t="s">
        <v>937</v>
      </c>
      <c r="D68" s="45" t="s">
        <v>1707</v>
      </c>
      <c r="E68" s="45">
        <f t="shared" si="6"/>
        <v>33</v>
      </c>
      <c r="F68" s="33">
        <v>4538</v>
      </c>
      <c r="G68" s="33">
        <v>4665</v>
      </c>
      <c r="H68" s="33">
        <v>3739</v>
      </c>
      <c r="I68" s="33">
        <v>2901</v>
      </c>
      <c r="J68" s="33">
        <v>4080</v>
      </c>
      <c r="K68" s="33">
        <v>3380</v>
      </c>
      <c r="L68" s="33">
        <v>2225</v>
      </c>
      <c r="M68" s="33">
        <v>1154</v>
      </c>
      <c r="N68" s="33">
        <v>7892</v>
      </c>
      <c r="O68" s="33">
        <v>6663</v>
      </c>
      <c r="P68" s="33">
        <v>4479</v>
      </c>
      <c r="Q68" s="33">
        <v>5484</v>
      </c>
      <c r="R68" s="33">
        <v>2164</v>
      </c>
      <c r="S68" s="33">
        <v>20307</v>
      </c>
      <c r="T68" s="33">
        <v>15862</v>
      </c>
      <c r="U68" s="33">
        <v>9135</v>
      </c>
      <c r="V68" s="33">
        <v>3826</v>
      </c>
      <c r="W68" s="33">
        <v>20077</v>
      </c>
      <c r="X68" s="33">
        <v>13364</v>
      </c>
      <c r="Y68" s="33">
        <v>6581</v>
      </c>
      <c r="Z68" s="33">
        <v>2092</v>
      </c>
      <c r="AA68" s="33">
        <v>22662</v>
      </c>
      <c r="AB68" s="33">
        <v>20856</v>
      </c>
      <c r="AC68" s="33">
        <v>16967</v>
      </c>
      <c r="AD68" s="33">
        <v>21011</v>
      </c>
      <c r="AE68" s="33">
        <v>9748</v>
      </c>
      <c r="AF68" s="33">
        <v>6383</v>
      </c>
      <c r="AG68" s="33">
        <v>5323</v>
      </c>
      <c r="AH68" s="33">
        <v>3949</v>
      </c>
      <c r="AI68" s="33">
        <v>2600</v>
      </c>
      <c r="AJ68" s="33">
        <v>6567</v>
      </c>
      <c r="AK68" s="33">
        <v>4762</v>
      </c>
      <c r="AL68" s="33">
        <v>2637</v>
      </c>
      <c r="AM68" s="33">
        <v>1238</v>
      </c>
      <c r="AN68" s="33">
        <v>9194</v>
      </c>
      <c r="AO68" s="33">
        <v>8078</v>
      </c>
      <c r="AP68" s="33">
        <v>5741</v>
      </c>
      <c r="AQ68" s="33">
        <v>7267</v>
      </c>
      <c r="AR68" s="33">
        <v>3179</v>
      </c>
      <c r="AS68" s="33">
        <v>2759</v>
      </c>
      <c r="AT68" s="33">
        <v>3058</v>
      </c>
      <c r="AU68" s="33">
        <v>2707</v>
      </c>
      <c r="AV68" s="33">
        <v>2177</v>
      </c>
      <c r="AW68" s="33">
        <v>2779</v>
      </c>
      <c r="AX68" s="33">
        <v>2429</v>
      </c>
      <c r="AY68" s="33">
        <v>1644</v>
      </c>
      <c r="AZ68" s="33">
        <v>934</v>
      </c>
      <c r="BA68" s="33">
        <v>5422</v>
      </c>
      <c r="BB68" s="33">
        <v>4576</v>
      </c>
      <c r="BC68" s="33">
        <v>3153</v>
      </c>
      <c r="BD68" s="33">
        <v>3800</v>
      </c>
      <c r="BE68" s="33">
        <v>1536</v>
      </c>
      <c r="BF68" s="33">
        <v>3624</v>
      </c>
      <c r="BG68" s="33">
        <v>2265</v>
      </c>
      <c r="BH68" s="33">
        <v>1242</v>
      </c>
      <c r="BI68" s="33">
        <v>423</v>
      </c>
      <c r="BJ68" s="33">
        <v>3788</v>
      </c>
      <c r="BK68" s="33">
        <v>2333</v>
      </c>
      <c r="BL68" s="33">
        <v>993</v>
      </c>
      <c r="BM68" s="33">
        <v>304</v>
      </c>
      <c r="BN68" s="33">
        <v>3772</v>
      </c>
      <c r="BO68" s="33">
        <v>3502</v>
      </c>
      <c r="BP68" s="33">
        <v>2588</v>
      </c>
      <c r="BQ68" s="33">
        <v>3467</v>
      </c>
      <c r="BR68" s="33">
        <v>1643</v>
      </c>
      <c r="BS68" s="33">
        <v>3030</v>
      </c>
      <c r="BT68" s="33">
        <v>2634</v>
      </c>
      <c r="BU68" s="33">
        <v>1950</v>
      </c>
      <c r="BV68" s="33">
        <v>1376</v>
      </c>
      <c r="BW68" s="33">
        <v>2816</v>
      </c>
      <c r="BX68" s="33">
        <v>2100</v>
      </c>
      <c r="BY68" s="33">
        <v>1233</v>
      </c>
      <c r="BZ68" s="33">
        <v>547</v>
      </c>
      <c r="CA68" s="33">
        <v>4226</v>
      </c>
      <c r="CB68" s="33">
        <v>3761</v>
      </c>
      <c r="CC68" s="33">
        <v>2779</v>
      </c>
      <c r="CD68" s="33">
        <v>3404</v>
      </c>
      <c r="CE68" s="33">
        <v>1516</v>
      </c>
      <c r="CF68" s="33">
        <v>20694</v>
      </c>
      <c r="CG68" s="33">
        <v>29528</v>
      </c>
      <c r="CH68" s="33">
        <v>28762</v>
      </c>
      <c r="CI68" s="33">
        <v>24561</v>
      </c>
      <c r="CJ68" s="33">
        <v>23816</v>
      </c>
      <c r="CK68" s="33">
        <v>22438</v>
      </c>
      <c r="CL68" s="33">
        <v>17744</v>
      </c>
      <c r="CM68" s="33">
        <v>9918</v>
      </c>
      <c r="CN68" s="33">
        <v>49614</v>
      </c>
      <c r="CO68" s="33">
        <v>45569</v>
      </c>
      <c r="CP68" s="33">
        <v>29873</v>
      </c>
      <c r="CQ68" s="33">
        <v>36585</v>
      </c>
      <c r="CR68" s="33">
        <v>15820</v>
      </c>
      <c r="CS68" s="33">
        <v>0</v>
      </c>
      <c r="CT68" s="33">
        <v>222</v>
      </c>
      <c r="CU68" s="33">
        <v>6</v>
      </c>
      <c r="CV68" s="33">
        <v>44</v>
      </c>
      <c r="CW68" s="33">
        <v>207</v>
      </c>
      <c r="CX68" s="33" t="s">
        <v>856</v>
      </c>
      <c r="CY68" s="33">
        <v>174</v>
      </c>
      <c r="CZ68" s="33">
        <v>330</v>
      </c>
      <c r="DA68" s="33">
        <v>886</v>
      </c>
      <c r="DB68" s="33">
        <v>259</v>
      </c>
      <c r="DC68" s="33">
        <v>54</v>
      </c>
      <c r="DD68" s="33">
        <v>225</v>
      </c>
      <c r="DE68" s="33">
        <v>334</v>
      </c>
      <c r="DF68" s="33">
        <v>0</v>
      </c>
      <c r="DG68" s="33">
        <v>789</v>
      </c>
      <c r="DH68" s="33">
        <v>0</v>
      </c>
      <c r="DI68" s="33">
        <v>939</v>
      </c>
      <c r="DJ68" s="33">
        <v>302</v>
      </c>
      <c r="DK68" s="33">
        <v>1089</v>
      </c>
      <c r="DL68" s="33">
        <v>2263</v>
      </c>
      <c r="DM68" s="33">
        <v>83</v>
      </c>
      <c r="DN68" s="33">
        <v>2625</v>
      </c>
      <c r="DO68" s="33">
        <v>924</v>
      </c>
      <c r="DP68" s="33">
        <v>2369</v>
      </c>
      <c r="DQ68" s="33">
        <v>1021</v>
      </c>
      <c r="DR68" s="33">
        <v>2043</v>
      </c>
      <c r="DS68" s="33">
        <v>1660</v>
      </c>
      <c r="DT68" s="33">
        <v>2788</v>
      </c>
      <c r="DU68" s="33">
        <v>6096</v>
      </c>
      <c r="DV68" s="33">
        <v>5354</v>
      </c>
      <c r="DW68" s="33">
        <v>490086</v>
      </c>
      <c r="DX68" s="33">
        <v>511106</v>
      </c>
      <c r="DY68" s="33">
        <v>416458</v>
      </c>
      <c r="DZ68" s="33">
        <v>322517</v>
      </c>
      <c r="EA68" s="33">
        <v>440702</v>
      </c>
      <c r="EB68" s="33">
        <v>371686</v>
      </c>
      <c r="EC68" s="33">
        <v>248333</v>
      </c>
      <c r="ED68" s="33">
        <v>128530</v>
      </c>
      <c r="EE68" s="33">
        <v>868052</v>
      </c>
      <c r="EF68" s="33">
        <v>733361</v>
      </c>
      <c r="EG68" s="33">
        <v>492760</v>
      </c>
      <c r="EH68" s="33">
        <v>600523</v>
      </c>
      <c r="EI68" s="33">
        <v>234722</v>
      </c>
      <c r="EJ68" s="35">
        <v>2306594.2459</v>
      </c>
      <c r="EK68" s="35">
        <v>1902694.7035999999</v>
      </c>
      <c r="EL68" s="35">
        <v>1104935.8451</v>
      </c>
      <c r="EM68" s="34">
        <v>455442.82396000001</v>
      </c>
      <c r="EN68" s="35">
        <v>2271868.8813</v>
      </c>
      <c r="EO68" s="37">
        <v>1584883.7760000001</v>
      </c>
      <c r="EP68" s="34">
        <v>784788.36430999998</v>
      </c>
      <c r="EQ68" s="34">
        <v>246044.16498999999</v>
      </c>
      <c r="ER68" s="35">
        <v>2678375.2248999998</v>
      </c>
      <c r="ES68" s="35">
        <v>2425505.5819000001</v>
      </c>
      <c r="ET68" s="35">
        <v>1981685.6841</v>
      </c>
      <c r="EU68" s="35">
        <v>2441589.6523000002</v>
      </c>
      <c r="EV68" s="35">
        <v>1130096.6618999999</v>
      </c>
      <c r="EW68" s="35">
        <v>3507891.7299000002</v>
      </c>
      <c r="EX68" s="35">
        <v>2104850.6649000002</v>
      </c>
      <c r="EY68" s="34">
        <v>996163.13404000003</v>
      </c>
      <c r="EZ68" s="34">
        <v>303575.17106000002</v>
      </c>
      <c r="FA68" s="35">
        <v>3525742.5871000001</v>
      </c>
      <c r="FB68" s="35">
        <v>1984603.6858999999</v>
      </c>
      <c r="FC68" s="34">
        <v>874456.37739000004</v>
      </c>
      <c r="FD68" s="34">
        <v>217727.36324999999</v>
      </c>
      <c r="FE68" s="35">
        <v>3205096.8483000002</v>
      </c>
      <c r="FF68" s="35">
        <v>3226400.3026999999</v>
      </c>
      <c r="FG68" s="35">
        <v>2275523.0649000001</v>
      </c>
      <c r="FH68" s="35">
        <v>3258275.8665</v>
      </c>
      <c r="FI68" s="35">
        <v>1549714.6311999999</v>
      </c>
      <c r="FJ68" s="35">
        <v>6407947.1761999996</v>
      </c>
      <c r="FK68" s="35">
        <v>7615256.0104</v>
      </c>
      <c r="FL68" s="35">
        <v>7116206.5568000004</v>
      </c>
      <c r="FM68" s="35">
        <v>6006411.7833000002</v>
      </c>
      <c r="FN68" s="40">
        <v>6654831.5300000003</v>
      </c>
      <c r="FO68" s="35">
        <v>6202048.2686999999</v>
      </c>
      <c r="FP68" s="35">
        <v>4500715.0163000003</v>
      </c>
      <c r="FQ68" s="35">
        <v>2553385.5093</v>
      </c>
      <c r="FR68" s="35">
        <v>13597759.738</v>
      </c>
      <c r="FS68" s="35">
        <v>12084821.487</v>
      </c>
      <c r="FT68" s="35">
        <v>7968223.0297999997</v>
      </c>
      <c r="FU68" s="37">
        <v>9589682.3992999997</v>
      </c>
      <c r="FV68" s="37">
        <v>3816315.1968999999</v>
      </c>
      <c r="FW68" s="39">
        <v>63.235468836000003</v>
      </c>
      <c r="FX68" s="39">
        <v>60.880480587999998</v>
      </c>
      <c r="FY68" s="33">
        <v>2037</v>
      </c>
      <c r="FZ68" s="39">
        <v>130.83619451999999</v>
      </c>
      <c r="GA68" s="39">
        <v>128.66493320000001</v>
      </c>
      <c r="GB68" s="33">
        <v>4305</v>
      </c>
      <c r="GC68" s="47">
        <f t="shared" ref="GC68:GC130" si="7">COUNTIF(F68:AE68,0)+COUNTIF(AS68:AZ68,0)+COUNTIF(BF68:BM68,0)+COUNTIF(BS68:CR68,0)+COUNTIF(DW68:GB68,0)</f>
        <v>0</v>
      </c>
      <c r="GD68" s="49">
        <f t="shared" si="4"/>
        <v>0</v>
      </c>
      <c r="GE68" s="31">
        <f t="shared" si="5"/>
        <v>1</v>
      </c>
    </row>
    <row r="69" spans="1:187" hidden="1" x14ac:dyDescent="0.25">
      <c r="A69" s="32" t="s">
        <v>970</v>
      </c>
      <c r="B69" s="32" t="s">
        <v>970</v>
      </c>
      <c r="C69" s="32" t="s">
        <v>971</v>
      </c>
      <c r="D69" s="45" t="s">
        <v>1548</v>
      </c>
      <c r="E69" s="45">
        <f t="shared" si="6"/>
        <v>54</v>
      </c>
      <c r="F69" s="33">
        <v>1135</v>
      </c>
      <c r="G69" s="33">
        <v>1340</v>
      </c>
      <c r="H69" s="33">
        <v>1073</v>
      </c>
      <c r="I69" s="33">
        <v>977</v>
      </c>
      <c r="J69" s="33">
        <v>1234</v>
      </c>
      <c r="K69" s="33">
        <v>1036</v>
      </c>
      <c r="L69" s="33">
        <v>884</v>
      </c>
      <c r="M69" s="33">
        <v>471</v>
      </c>
      <c r="N69" s="33">
        <v>829</v>
      </c>
      <c r="O69" s="33">
        <v>1155</v>
      </c>
      <c r="P69" s="33">
        <v>1377</v>
      </c>
      <c r="Q69" s="33">
        <v>2630</v>
      </c>
      <c r="R69" s="33">
        <v>2159</v>
      </c>
      <c r="S69" s="33">
        <v>11402</v>
      </c>
      <c r="T69" s="33">
        <v>8855</v>
      </c>
      <c r="U69" s="33">
        <v>5172</v>
      </c>
      <c r="V69" s="33">
        <v>2890</v>
      </c>
      <c r="W69" s="33">
        <v>10381</v>
      </c>
      <c r="X69" s="33">
        <v>7669</v>
      </c>
      <c r="Y69" s="33">
        <v>4080</v>
      </c>
      <c r="Z69" s="33">
        <v>1529</v>
      </c>
      <c r="AA69" s="33">
        <v>3918</v>
      </c>
      <c r="AB69" s="33">
        <v>8091</v>
      </c>
      <c r="AC69" s="33">
        <v>7746</v>
      </c>
      <c r="AD69" s="33">
        <v>17379</v>
      </c>
      <c r="AE69" s="33">
        <v>14844</v>
      </c>
      <c r="AF69" s="33">
        <v>1906</v>
      </c>
      <c r="AG69" s="33">
        <v>1717</v>
      </c>
      <c r="AH69" s="33">
        <v>1062</v>
      </c>
      <c r="AI69" s="33">
        <v>914</v>
      </c>
      <c r="AJ69" s="33">
        <v>1959</v>
      </c>
      <c r="AK69" s="33">
        <v>1783</v>
      </c>
      <c r="AL69" s="33">
        <v>1034</v>
      </c>
      <c r="AM69" s="33">
        <v>503</v>
      </c>
      <c r="AN69" s="33">
        <v>953</v>
      </c>
      <c r="AO69" s="33">
        <v>1672</v>
      </c>
      <c r="AP69" s="33">
        <v>1572</v>
      </c>
      <c r="AQ69" s="33">
        <v>3761</v>
      </c>
      <c r="AR69" s="33">
        <v>2920</v>
      </c>
      <c r="AS69" s="33">
        <v>781</v>
      </c>
      <c r="AT69" s="33">
        <v>986</v>
      </c>
      <c r="AU69" s="33">
        <v>792</v>
      </c>
      <c r="AV69" s="33">
        <v>810</v>
      </c>
      <c r="AW69" s="33">
        <v>871</v>
      </c>
      <c r="AX69" s="33">
        <v>835</v>
      </c>
      <c r="AY69" s="33">
        <v>694</v>
      </c>
      <c r="AZ69" s="33">
        <v>399</v>
      </c>
      <c r="BA69" s="33">
        <v>628</v>
      </c>
      <c r="BB69" s="33">
        <v>907</v>
      </c>
      <c r="BC69" s="33">
        <v>1006</v>
      </c>
      <c r="BD69" s="33">
        <v>2049</v>
      </c>
      <c r="BE69" s="33">
        <v>1578</v>
      </c>
      <c r="BF69" s="33">
        <v>1125</v>
      </c>
      <c r="BG69" s="33">
        <v>731</v>
      </c>
      <c r="BH69" s="33">
        <v>270</v>
      </c>
      <c r="BI69" s="33">
        <v>104</v>
      </c>
      <c r="BJ69" s="33">
        <v>1088</v>
      </c>
      <c r="BK69" s="33">
        <v>948</v>
      </c>
      <c r="BL69" s="33">
        <v>340</v>
      </c>
      <c r="BM69" s="33">
        <v>104</v>
      </c>
      <c r="BN69" s="33">
        <v>325</v>
      </c>
      <c r="BO69" s="33">
        <v>765</v>
      </c>
      <c r="BP69" s="33">
        <v>566</v>
      </c>
      <c r="BQ69" s="33">
        <v>1712</v>
      </c>
      <c r="BR69" s="33">
        <v>1342</v>
      </c>
      <c r="BS69" s="33">
        <v>891</v>
      </c>
      <c r="BT69" s="33">
        <v>813</v>
      </c>
      <c r="BU69" s="33">
        <v>612</v>
      </c>
      <c r="BV69" s="33">
        <v>531</v>
      </c>
      <c r="BW69" s="33">
        <v>869</v>
      </c>
      <c r="BX69" s="33">
        <v>688</v>
      </c>
      <c r="BY69" s="33">
        <v>444</v>
      </c>
      <c r="BZ69" s="33">
        <v>255</v>
      </c>
      <c r="CA69" s="33">
        <v>441</v>
      </c>
      <c r="CB69" s="33">
        <v>784</v>
      </c>
      <c r="CC69" s="33">
        <v>774</v>
      </c>
      <c r="CD69" s="33">
        <v>1722</v>
      </c>
      <c r="CE69" s="33">
        <v>1382</v>
      </c>
      <c r="CF69" s="33">
        <v>7387</v>
      </c>
      <c r="CG69" s="33">
        <v>11103</v>
      </c>
      <c r="CH69" s="33">
        <v>10356</v>
      </c>
      <c r="CI69" s="33">
        <v>9877</v>
      </c>
      <c r="CJ69" s="33">
        <v>8064</v>
      </c>
      <c r="CK69" s="33">
        <v>8356</v>
      </c>
      <c r="CL69" s="33">
        <v>8477</v>
      </c>
      <c r="CM69" s="33">
        <v>4740</v>
      </c>
      <c r="CN69" s="33">
        <v>7624</v>
      </c>
      <c r="CO69" s="33">
        <v>10122</v>
      </c>
      <c r="CP69" s="33">
        <v>11112</v>
      </c>
      <c r="CQ69" s="33">
        <v>22479</v>
      </c>
      <c r="CR69" s="33">
        <v>17023</v>
      </c>
      <c r="CS69" s="33">
        <v>0</v>
      </c>
      <c r="CT69" s="33">
        <v>0</v>
      </c>
      <c r="CU69" s="33">
        <v>0</v>
      </c>
      <c r="CV69" s="33">
        <v>0</v>
      </c>
      <c r="CW69" s="33" t="s">
        <v>856</v>
      </c>
      <c r="CX69" s="33">
        <v>0</v>
      </c>
      <c r="CY69" s="33">
        <v>69</v>
      </c>
      <c r="CZ69" s="33">
        <v>0</v>
      </c>
      <c r="DA69" s="33">
        <v>0</v>
      </c>
      <c r="DB69" s="33">
        <v>5</v>
      </c>
      <c r="DC69" s="33">
        <v>38</v>
      </c>
      <c r="DD69" s="33">
        <v>66</v>
      </c>
      <c r="DE69" s="33">
        <v>62</v>
      </c>
      <c r="DF69" s="33">
        <v>0</v>
      </c>
      <c r="DG69" s="33">
        <v>500</v>
      </c>
      <c r="DH69" s="33">
        <v>0</v>
      </c>
      <c r="DI69" s="33">
        <v>0</v>
      </c>
      <c r="DJ69" s="33" t="s">
        <v>856</v>
      </c>
      <c r="DK69" s="33">
        <v>306</v>
      </c>
      <c r="DL69" s="33">
        <v>74</v>
      </c>
      <c r="DM69" s="33">
        <v>596</v>
      </c>
      <c r="DN69" s="33">
        <v>1468</v>
      </c>
      <c r="DO69" s="33">
        <v>310</v>
      </c>
      <c r="DP69" s="33">
        <v>503</v>
      </c>
      <c r="DQ69" s="33">
        <v>656</v>
      </c>
      <c r="DR69" s="33">
        <v>499</v>
      </c>
      <c r="DS69" s="33">
        <v>494</v>
      </c>
      <c r="DT69" s="33">
        <v>543</v>
      </c>
      <c r="DU69" s="33">
        <v>0</v>
      </c>
      <c r="DV69" s="33">
        <v>4627</v>
      </c>
      <c r="DW69" s="33">
        <v>136751</v>
      </c>
      <c r="DX69" s="33">
        <v>163993</v>
      </c>
      <c r="DY69" s="33">
        <v>132564</v>
      </c>
      <c r="DZ69" s="33">
        <v>123910</v>
      </c>
      <c r="EA69" s="33">
        <v>147733</v>
      </c>
      <c r="EB69" s="33">
        <v>126924</v>
      </c>
      <c r="EC69" s="33">
        <v>108814</v>
      </c>
      <c r="ED69" s="33">
        <v>59329</v>
      </c>
      <c r="EE69" s="33">
        <v>99083</v>
      </c>
      <c r="EF69" s="33">
        <v>142213</v>
      </c>
      <c r="EG69" s="33">
        <v>169689</v>
      </c>
      <c r="EH69" s="33">
        <v>320660</v>
      </c>
      <c r="EI69" s="33">
        <v>268373</v>
      </c>
      <c r="EJ69" s="35">
        <v>1209950.4998999999</v>
      </c>
      <c r="EK69" s="34">
        <v>997874.82834000001</v>
      </c>
      <c r="EL69" s="34">
        <v>573036.47144999995</v>
      </c>
      <c r="EM69" s="34">
        <v>316580.60771000001</v>
      </c>
      <c r="EN69" s="35">
        <v>1129311.4391000001</v>
      </c>
      <c r="EO69" s="34">
        <v>850183.89653999999</v>
      </c>
      <c r="EP69" s="34">
        <v>451259.25915</v>
      </c>
      <c r="EQ69" s="35">
        <v>167607.6686</v>
      </c>
      <c r="ER69" s="35">
        <v>427491.17309</v>
      </c>
      <c r="ES69" s="35">
        <v>880082.88587</v>
      </c>
      <c r="ET69" s="34">
        <v>841935.32348000002</v>
      </c>
      <c r="EU69" s="34">
        <v>1921335.5155</v>
      </c>
      <c r="EV69" s="34">
        <v>1624959.7727999999</v>
      </c>
      <c r="EW69" s="35">
        <v>1137424.2868999999</v>
      </c>
      <c r="EX69" s="34">
        <v>703696.75306000002</v>
      </c>
      <c r="EY69" s="34">
        <v>276863.58614000003</v>
      </c>
      <c r="EZ69" s="34">
        <v>108141.85411</v>
      </c>
      <c r="FA69" s="35">
        <v>1040469.9351</v>
      </c>
      <c r="FB69" s="34">
        <v>860788.99861000001</v>
      </c>
      <c r="FC69" s="34">
        <v>295277.09633999999</v>
      </c>
      <c r="FD69" s="36">
        <v>68530.796405999994</v>
      </c>
      <c r="FE69" s="35">
        <v>303499.74955000001</v>
      </c>
      <c r="FF69" s="35">
        <v>762197.77359999996</v>
      </c>
      <c r="FG69" s="34">
        <v>594740.27726999996</v>
      </c>
      <c r="FH69" s="35">
        <v>1597760.8041999999</v>
      </c>
      <c r="FI69" s="34">
        <v>1232994.7021000001</v>
      </c>
      <c r="FJ69" s="35">
        <v>2025478.2574</v>
      </c>
      <c r="FK69" s="35">
        <v>2831476.6793</v>
      </c>
      <c r="FL69" s="35">
        <v>2472869.7154000001</v>
      </c>
      <c r="FM69" s="37">
        <v>2532217.9789999998</v>
      </c>
      <c r="FN69" s="35">
        <v>2225669.6017999998</v>
      </c>
      <c r="FO69" s="35">
        <v>2251633.6617000001</v>
      </c>
      <c r="FP69" s="35">
        <v>2032605.5623000001</v>
      </c>
      <c r="FQ69" s="35">
        <v>1240240.8452999999</v>
      </c>
      <c r="FR69" s="35">
        <v>1844442.3504000001</v>
      </c>
      <c r="FS69" s="35">
        <v>2591238.1954999999</v>
      </c>
      <c r="FT69" s="35">
        <v>2915296.3185000001</v>
      </c>
      <c r="FU69" s="35">
        <v>5818094.4422000004</v>
      </c>
      <c r="FV69" s="35">
        <v>4443120.9956</v>
      </c>
      <c r="FW69" s="39">
        <v>65.970456427000002</v>
      </c>
      <c r="FX69" s="39">
        <v>69.222283508000004</v>
      </c>
      <c r="FY69" s="33">
        <v>753</v>
      </c>
      <c r="FZ69" s="38">
        <v>129.34161161</v>
      </c>
      <c r="GA69" s="38">
        <v>134.30777716</v>
      </c>
      <c r="GB69" s="33">
        <v>1461</v>
      </c>
      <c r="GC69" s="47">
        <f t="shared" si="7"/>
        <v>0</v>
      </c>
      <c r="GD69" s="49">
        <f t="shared" si="4"/>
        <v>0</v>
      </c>
      <c r="GE69" s="31">
        <f t="shared" si="5"/>
        <v>2</v>
      </c>
    </row>
    <row r="70" spans="1:187" hidden="1" x14ac:dyDescent="0.25">
      <c r="A70" s="32" t="s">
        <v>1217</v>
      </c>
      <c r="B70" s="32" t="s">
        <v>1217</v>
      </c>
      <c r="C70" s="32" t="s">
        <v>1759</v>
      </c>
      <c r="D70" s="69" t="s">
        <v>1625</v>
      </c>
      <c r="E70" s="45">
        <f t="shared" si="6"/>
        <v>44</v>
      </c>
      <c r="F70" s="33" t="s">
        <v>2053</v>
      </c>
      <c r="G70" s="33" t="s">
        <v>2053</v>
      </c>
      <c r="H70" s="33" t="s">
        <v>2053</v>
      </c>
      <c r="I70" s="33" t="s">
        <v>2053</v>
      </c>
      <c r="J70" s="33" t="s">
        <v>2053</v>
      </c>
      <c r="K70" s="33" t="s">
        <v>2053</v>
      </c>
      <c r="L70" s="33" t="s">
        <v>2053</v>
      </c>
      <c r="M70" s="33" t="s">
        <v>2053</v>
      </c>
      <c r="N70" s="33" t="s">
        <v>2053</v>
      </c>
      <c r="O70" s="33" t="s">
        <v>2053</v>
      </c>
      <c r="P70" s="33" t="s">
        <v>2053</v>
      </c>
      <c r="Q70" s="33" t="s">
        <v>2053</v>
      </c>
      <c r="R70" s="33" t="s">
        <v>2053</v>
      </c>
      <c r="S70" s="33">
        <v>26431</v>
      </c>
      <c r="T70" s="33">
        <v>22481</v>
      </c>
      <c r="U70" s="33">
        <v>14015</v>
      </c>
      <c r="V70" s="33">
        <v>6999</v>
      </c>
      <c r="W70" s="33">
        <v>23315</v>
      </c>
      <c r="X70" s="33">
        <v>18191</v>
      </c>
      <c r="Y70" s="33">
        <v>9337</v>
      </c>
      <c r="Z70" s="33">
        <v>3615</v>
      </c>
      <c r="AA70" s="33">
        <v>21097</v>
      </c>
      <c r="AB70" s="33">
        <v>31137</v>
      </c>
      <c r="AC70" s="33">
        <v>27631</v>
      </c>
      <c r="AD70" s="33">
        <v>23653</v>
      </c>
      <c r="AE70" s="33">
        <v>20866</v>
      </c>
      <c r="AF70" s="33">
        <v>2815</v>
      </c>
      <c r="AG70" s="33">
        <v>2224</v>
      </c>
      <c r="AH70" s="33">
        <v>1342</v>
      </c>
      <c r="AI70" s="33">
        <v>543</v>
      </c>
      <c r="AJ70" s="33">
        <v>2398</v>
      </c>
      <c r="AK70" s="33">
        <v>1783</v>
      </c>
      <c r="AL70" s="33">
        <v>819</v>
      </c>
      <c r="AM70" s="33">
        <v>297</v>
      </c>
      <c r="AN70" s="33">
        <v>2073</v>
      </c>
      <c r="AO70" s="33">
        <v>3034</v>
      </c>
      <c r="AP70" s="33">
        <v>2643</v>
      </c>
      <c r="AQ70" s="33">
        <v>2337</v>
      </c>
      <c r="AR70" s="33">
        <v>2134</v>
      </c>
      <c r="AS70" s="33">
        <v>52</v>
      </c>
      <c r="AT70" s="33">
        <v>42</v>
      </c>
      <c r="AU70" s="33">
        <v>31</v>
      </c>
      <c r="AV70" s="33">
        <v>14</v>
      </c>
      <c r="AW70" s="33">
        <v>83</v>
      </c>
      <c r="AX70" s="33">
        <v>40</v>
      </c>
      <c r="AY70" s="33">
        <v>23</v>
      </c>
      <c r="AZ70" s="33">
        <v>11</v>
      </c>
      <c r="BA70" s="33">
        <v>33</v>
      </c>
      <c r="BB70" s="33">
        <v>50</v>
      </c>
      <c r="BC70" s="33">
        <v>66</v>
      </c>
      <c r="BD70" s="33">
        <v>68</v>
      </c>
      <c r="BE70" s="33">
        <v>79</v>
      </c>
      <c r="BF70" s="33">
        <v>2763</v>
      </c>
      <c r="BG70" s="33">
        <v>2182</v>
      </c>
      <c r="BH70" s="33">
        <v>1311</v>
      </c>
      <c r="BI70" s="33">
        <v>529</v>
      </c>
      <c r="BJ70" s="33">
        <v>2315</v>
      </c>
      <c r="BK70" s="33">
        <v>1743</v>
      </c>
      <c r="BL70" s="33">
        <v>796</v>
      </c>
      <c r="BM70" s="33">
        <v>286</v>
      </c>
      <c r="BN70" s="33">
        <v>2040</v>
      </c>
      <c r="BO70" s="33">
        <v>2984</v>
      </c>
      <c r="BP70" s="33">
        <v>2577</v>
      </c>
      <c r="BQ70" s="33">
        <v>2269</v>
      </c>
      <c r="BR70" s="33">
        <v>2055</v>
      </c>
      <c r="BS70" s="33">
        <v>1693</v>
      </c>
      <c r="BT70" s="33">
        <v>1287</v>
      </c>
      <c r="BU70" s="33">
        <v>697</v>
      </c>
      <c r="BV70" s="33">
        <v>289</v>
      </c>
      <c r="BW70" s="33">
        <v>1415</v>
      </c>
      <c r="BX70" s="33">
        <v>1023</v>
      </c>
      <c r="BY70" s="33">
        <v>423</v>
      </c>
      <c r="BZ70" s="33">
        <v>147</v>
      </c>
      <c r="CA70" s="33">
        <v>1195</v>
      </c>
      <c r="CB70" s="33">
        <v>1707</v>
      </c>
      <c r="CC70" s="33">
        <v>1523</v>
      </c>
      <c r="CD70" s="33">
        <v>1333</v>
      </c>
      <c r="CE70" s="33">
        <v>1216</v>
      </c>
      <c r="CF70" s="33">
        <v>111</v>
      </c>
      <c r="CG70" s="33">
        <v>98</v>
      </c>
      <c r="CH70" s="33">
        <v>82</v>
      </c>
      <c r="CI70" s="33">
        <v>69</v>
      </c>
      <c r="CJ70" s="33">
        <v>53</v>
      </c>
      <c r="CK70" s="33">
        <v>135</v>
      </c>
      <c r="CL70" s="33">
        <v>62</v>
      </c>
      <c r="CM70" s="33">
        <v>23</v>
      </c>
      <c r="CN70" s="33">
        <v>49</v>
      </c>
      <c r="CO70" s="33">
        <v>181</v>
      </c>
      <c r="CP70" s="33">
        <v>167</v>
      </c>
      <c r="CQ70" s="33">
        <v>115</v>
      </c>
      <c r="CR70" s="33">
        <v>121</v>
      </c>
      <c r="CS70" s="33">
        <v>0</v>
      </c>
      <c r="CT70" s="33">
        <v>0</v>
      </c>
      <c r="CU70" s="33">
        <v>0</v>
      </c>
      <c r="CV70" s="33">
        <v>0</v>
      </c>
      <c r="CW70" s="33">
        <v>0</v>
      </c>
      <c r="CX70" s="33">
        <v>0</v>
      </c>
      <c r="CY70" s="33">
        <v>0</v>
      </c>
      <c r="CZ70" s="33">
        <v>0</v>
      </c>
      <c r="DA70" s="33">
        <v>0</v>
      </c>
      <c r="DB70" s="33">
        <v>0</v>
      </c>
      <c r="DC70" s="33">
        <v>0</v>
      </c>
      <c r="DD70" s="33">
        <v>0</v>
      </c>
      <c r="DE70" s="33">
        <v>0</v>
      </c>
      <c r="DF70" s="33">
        <v>0</v>
      </c>
      <c r="DG70" s="33">
        <v>0</v>
      </c>
      <c r="DH70" s="33">
        <v>0</v>
      </c>
      <c r="DI70" s="33">
        <v>0</v>
      </c>
      <c r="DJ70" s="33">
        <v>0</v>
      </c>
      <c r="DK70" s="33">
        <v>0</v>
      </c>
      <c r="DL70" s="33">
        <v>0</v>
      </c>
      <c r="DM70" s="33">
        <v>0</v>
      </c>
      <c r="DN70" s="33">
        <v>0</v>
      </c>
      <c r="DO70" s="33">
        <v>0</v>
      </c>
      <c r="DP70" s="33">
        <v>0</v>
      </c>
      <c r="DQ70" s="33">
        <v>0</v>
      </c>
      <c r="DR70" s="33">
        <v>0</v>
      </c>
      <c r="DS70" s="33">
        <v>0</v>
      </c>
      <c r="DT70" s="33">
        <v>12221</v>
      </c>
      <c r="DU70" s="33">
        <v>0</v>
      </c>
      <c r="DV70" s="33">
        <v>0</v>
      </c>
      <c r="DW70" s="33" t="s">
        <v>2053</v>
      </c>
      <c r="DX70" s="33" t="s">
        <v>2053</v>
      </c>
      <c r="DY70" s="33" t="s">
        <v>2053</v>
      </c>
      <c r="DZ70" s="33" t="s">
        <v>2053</v>
      </c>
      <c r="EA70" s="33" t="s">
        <v>2053</v>
      </c>
      <c r="EB70" s="33" t="s">
        <v>2053</v>
      </c>
      <c r="EC70" s="33" t="s">
        <v>2053</v>
      </c>
      <c r="ED70" s="33" t="s">
        <v>2053</v>
      </c>
      <c r="EE70" s="33" t="s">
        <v>2053</v>
      </c>
      <c r="EF70" s="33" t="s">
        <v>2053</v>
      </c>
      <c r="EG70" s="33" t="s">
        <v>2053</v>
      </c>
      <c r="EH70" s="33" t="s">
        <v>2053</v>
      </c>
      <c r="EI70" s="33" t="s">
        <v>2053</v>
      </c>
      <c r="EJ70" s="35">
        <v>2586544.7074000002</v>
      </c>
      <c r="EK70" s="35">
        <v>2301748.0134000001</v>
      </c>
      <c r="EL70" s="35">
        <v>1435098.9778</v>
      </c>
      <c r="EM70" s="34">
        <v>706142.68666000001</v>
      </c>
      <c r="EN70" s="35">
        <v>2270164.7864999999</v>
      </c>
      <c r="EO70" s="35">
        <v>1851552.6307999999</v>
      </c>
      <c r="EP70" s="34">
        <v>938554.02963999996</v>
      </c>
      <c r="EQ70" s="34">
        <v>362197.64750999998</v>
      </c>
      <c r="ER70" s="35">
        <v>2099367.2848999999</v>
      </c>
      <c r="ES70" s="35">
        <v>3121338.1157999998</v>
      </c>
      <c r="ET70" s="35">
        <v>2782332.5912000001</v>
      </c>
      <c r="EU70" s="35">
        <v>2392565.4953999999</v>
      </c>
      <c r="EV70" s="35">
        <v>2056399.9924000001</v>
      </c>
      <c r="EW70" s="35">
        <v>2025185.1669000001</v>
      </c>
      <c r="EX70" s="40">
        <v>1607088.26</v>
      </c>
      <c r="EY70" s="35">
        <v>950412.42139999999</v>
      </c>
      <c r="EZ70" s="34">
        <v>370490.62978999998</v>
      </c>
      <c r="FA70" s="35">
        <v>1721619.2475000001</v>
      </c>
      <c r="FB70" s="35">
        <v>1297359.6401</v>
      </c>
      <c r="FC70" s="34">
        <v>585507.17529000004</v>
      </c>
      <c r="FD70" s="34">
        <v>199884.87327000001</v>
      </c>
      <c r="FE70" s="35">
        <v>1464826.3544999999</v>
      </c>
      <c r="FF70" s="35">
        <v>2175031.1699000001</v>
      </c>
      <c r="FG70" s="35">
        <v>1892860.7407</v>
      </c>
      <c r="FH70" s="35">
        <v>1678226.1203000001</v>
      </c>
      <c r="FI70" s="35">
        <v>1546603.0288</v>
      </c>
      <c r="FJ70" s="33">
        <v>98730</v>
      </c>
      <c r="FK70" s="33">
        <v>79071</v>
      </c>
      <c r="FL70" s="33">
        <v>53739</v>
      </c>
      <c r="FM70" s="33">
        <v>22874</v>
      </c>
      <c r="FN70" s="34">
        <v>149892.74288000001</v>
      </c>
      <c r="FO70" s="36">
        <v>85113.546591999999</v>
      </c>
      <c r="FP70" s="33">
        <v>42385</v>
      </c>
      <c r="FQ70" s="33">
        <v>21445</v>
      </c>
      <c r="FR70" s="33">
        <v>57622</v>
      </c>
      <c r="FS70" s="34">
        <v>96082.635603999996</v>
      </c>
      <c r="FT70" s="34">
        <v>123731.91099</v>
      </c>
      <c r="FU70" s="36">
        <v>127745.74288000001</v>
      </c>
      <c r="FV70" s="33">
        <v>148068</v>
      </c>
      <c r="FW70" s="39">
        <v>0.36647161709999998</v>
      </c>
      <c r="FX70" s="42">
        <v>0.32730545779999998</v>
      </c>
      <c r="FY70" s="33" t="s">
        <v>856</v>
      </c>
      <c r="FZ70" s="33">
        <v>31.766496721999999</v>
      </c>
      <c r="GA70" s="33">
        <v>30.766713034999999</v>
      </c>
      <c r="GB70" s="33">
        <v>376</v>
      </c>
      <c r="GC70" s="47">
        <f t="shared" si="7"/>
        <v>0</v>
      </c>
      <c r="GD70" s="49">
        <f t="shared" si="4"/>
        <v>0</v>
      </c>
      <c r="GE70" s="31">
        <f t="shared" si="5"/>
        <v>1</v>
      </c>
    </row>
    <row r="71" spans="1:187" hidden="1" x14ac:dyDescent="0.25">
      <c r="A71" s="32" t="s">
        <v>1054</v>
      </c>
      <c r="B71" s="32" t="s">
        <v>1054</v>
      </c>
      <c r="C71" s="32" t="s">
        <v>1055</v>
      </c>
      <c r="D71" s="45" t="s">
        <v>1605</v>
      </c>
      <c r="E71" s="45">
        <f t="shared" si="6"/>
        <v>61</v>
      </c>
      <c r="F71" s="33">
        <v>2563</v>
      </c>
      <c r="G71" s="33">
        <v>3031</v>
      </c>
      <c r="H71" s="33">
        <v>3055</v>
      </c>
      <c r="I71" s="33">
        <v>2658</v>
      </c>
      <c r="J71" s="33">
        <v>2514</v>
      </c>
      <c r="K71" s="33">
        <v>2573</v>
      </c>
      <c r="L71" s="33">
        <v>2033</v>
      </c>
      <c r="M71" s="33">
        <v>1205</v>
      </c>
      <c r="N71" s="33">
        <v>2043</v>
      </c>
      <c r="O71" s="33">
        <v>3451</v>
      </c>
      <c r="P71" s="33">
        <v>6182</v>
      </c>
      <c r="Q71" s="33">
        <v>4558</v>
      </c>
      <c r="R71" s="33">
        <v>3398</v>
      </c>
      <c r="S71" s="33">
        <v>33294</v>
      </c>
      <c r="T71" s="33">
        <v>26812</v>
      </c>
      <c r="U71" s="33">
        <v>16137</v>
      </c>
      <c r="V71" s="33">
        <v>8100</v>
      </c>
      <c r="W71" s="33">
        <v>36889</v>
      </c>
      <c r="X71" s="33">
        <v>26652</v>
      </c>
      <c r="Y71" s="33">
        <v>14732</v>
      </c>
      <c r="Z71" s="33">
        <v>5406</v>
      </c>
      <c r="AA71" s="33">
        <v>12898</v>
      </c>
      <c r="AB71" s="33">
        <v>30949</v>
      </c>
      <c r="AC71" s="33">
        <v>55522</v>
      </c>
      <c r="AD71" s="33">
        <v>39617</v>
      </c>
      <c r="AE71" s="33">
        <v>29036</v>
      </c>
      <c r="AF71" s="33">
        <v>7709</v>
      </c>
      <c r="AG71" s="33">
        <v>6919</v>
      </c>
      <c r="AH71" s="33">
        <v>5546</v>
      </c>
      <c r="AI71" s="33">
        <v>3866</v>
      </c>
      <c r="AJ71" s="33">
        <v>8693</v>
      </c>
      <c r="AK71" s="33">
        <v>7257</v>
      </c>
      <c r="AL71" s="33">
        <v>4779</v>
      </c>
      <c r="AM71" s="33">
        <v>2250</v>
      </c>
      <c r="AN71" s="33">
        <v>3931</v>
      </c>
      <c r="AO71" s="33">
        <v>8872</v>
      </c>
      <c r="AP71" s="33">
        <v>15637</v>
      </c>
      <c r="AQ71" s="33">
        <v>10649</v>
      </c>
      <c r="AR71" s="33">
        <v>7930</v>
      </c>
      <c r="AS71" s="33">
        <v>2346</v>
      </c>
      <c r="AT71" s="33">
        <v>2888</v>
      </c>
      <c r="AU71" s="33">
        <v>3090</v>
      </c>
      <c r="AV71" s="33">
        <v>2766</v>
      </c>
      <c r="AW71" s="33">
        <v>2784</v>
      </c>
      <c r="AX71" s="33">
        <v>2829</v>
      </c>
      <c r="AY71" s="33">
        <v>2336</v>
      </c>
      <c r="AZ71" s="33">
        <v>1408</v>
      </c>
      <c r="BA71" s="33">
        <v>2026</v>
      </c>
      <c r="BB71" s="33">
        <v>3847</v>
      </c>
      <c r="BC71" s="33">
        <v>6643</v>
      </c>
      <c r="BD71" s="33">
        <v>4600</v>
      </c>
      <c r="BE71" s="33">
        <v>3331</v>
      </c>
      <c r="BF71" s="33">
        <v>5363</v>
      </c>
      <c r="BG71" s="33">
        <v>4031</v>
      </c>
      <c r="BH71" s="33">
        <v>2456</v>
      </c>
      <c r="BI71" s="33">
        <v>1100</v>
      </c>
      <c r="BJ71" s="33">
        <v>5909</v>
      </c>
      <c r="BK71" s="33">
        <v>4428</v>
      </c>
      <c r="BL71" s="33">
        <v>2443</v>
      </c>
      <c r="BM71" s="33">
        <v>842</v>
      </c>
      <c r="BN71" s="33">
        <v>1905</v>
      </c>
      <c r="BO71" s="33">
        <v>5025</v>
      </c>
      <c r="BP71" s="33">
        <v>8994</v>
      </c>
      <c r="BQ71" s="33">
        <v>6049</v>
      </c>
      <c r="BR71" s="33">
        <v>4599</v>
      </c>
      <c r="BS71" s="33">
        <v>3638</v>
      </c>
      <c r="BT71" s="33">
        <v>3368</v>
      </c>
      <c r="BU71" s="33">
        <v>2707</v>
      </c>
      <c r="BV71" s="33">
        <v>2015</v>
      </c>
      <c r="BW71" s="33">
        <v>3902</v>
      </c>
      <c r="BX71" s="33">
        <v>3150</v>
      </c>
      <c r="BY71" s="33">
        <v>2085</v>
      </c>
      <c r="BZ71" s="33">
        <v>1027</v>
      </c>
      <c r="CA71" s="33">
        <v>1790</v>
      </c>
      <c r="CB71" s="33">
        <v>4106</v>
      </c>
      <c r="CC71" s="33">
        <v>7293</v>
      </c>
      <c r="CD71" s="33">
        <v>5108</v>
      </c>
      <c r="CE71" s="33">
        <v>3595</v>
      </c>
      <c r="CF71" s="33">
        <v>20943</v>
      </c>
      <c r="CG71" s="33">
        <v>26157</v>
      </c>
      <c r="CH71" s="33">
        <v>28894</v>
      </c>
      <c r="CI71" s="33">
        <v>27400</v>
      </c>
      <c r="CJ71" s="33">
        <v>25686</v>
      </c>
      <c r="CK71" s="33">
        <v>23767</v>
      </c>
      <c r="CL71" s="33">
        <v>21383</v>
      </c>
      <c r="CM71" s="33">
        <v>13406</v>
      </c>
      <c r="CN71" s="33">
        <v>17997</v>
      </c>
      <c r="CO71" s="33">
        <v>34770</v>
      </c>
      <c r="CP71" s="33">
        <v>61289</v>
      </c>
      <c r="CQ71" s="33">
        <v>42601</v>
      </c>
      <c r="CR71" s="33">
        <v>30979</v>
      </c>
      <c r="CS71" s="33">
        <v>0</v>
      </c>
      <c r="CT71" s="33">
        <v>206</v>
      </c>
      <c r="CU71" s="33">
        <v>0</v>
      </c>
      <c r="CV71" s="33">
        <v>0</v>
      </c>
      <c r="CW71" s="33">
        <v>307</v>
      </c>
      <c r="CX71" s="33">
        <v>508</v>
      </c>
      <c r="CY71" s="33">
        <v>221</v>
      </c>
      <c r="CZ71" s="33">
        <v>0</v>
      </c>
      <c r="DA71" s="33">
        <v>0</v>
      </c>
      <c r="DB71" s="33">
        <v>609</v>
      </c>
      <c r="DC71" s="33">
        <v>0</v>
      </c>
      <c r="DD71" s="33">
        <v>548</v>
      </c>
      <c r="DE71" s="33">
        <v>327</v>
      </c>
      <c r="DF71" s="33">
        <v>871</v>
      </c>
      <c r="DG71" s="33">
        <v>0</v>
      </c>
      <c r="DH71" s="33">
        <v>1660</v>
      </c>
      <c r="DI71" s="33">
        <v>1050</v>
      </c>
      <c r="DJ71" s="33">
        <v>3477</v>
      </c>
      <c r="DK71" s="33">
        <v>0</v>
      </c>
      <c r="DL71" s="33">
        <v>1381</v>
      </c>
      <c r="DM71" s="33">
        <v>61</v>
      </c>
      <c r="DN71" s="33">
        <v>1949</v>
      </c>
      <c r="DO71" s="33">
        <v>2145</v>
      </c>
      <c r="DP71" s="33">
        <v>2255</v>
      </c>
      <c r="DQ71" s="33">
        <v>1478</v>
      </c>
      <c r="DR71" s="33">
        <v>4166</v>
      </c>
      <c r="DS71" s="33">
        <v>2608</v>
      </c>
      <c r="DT71" s="33">
        <v>8817</v>
      </c>
      <c r="DU71" s="33">
        <v>9591</v>
      </c>
      <c r="DV71" s="33">
        <v>2578</v>
      </c>
      <c r="DW71" s="33">
        <v>288012</v>
      </c>
      <c r="DX71" s="33">
        <v>352042</v>
      </c>
      <c r="DY71" s="33">
        <v>359834</v>
      </c>
      <c r="DZ71" s="33">
        <v>314832</v>
      </c>
      <c r="EA71" s="33">
        <v>293317</v>
      </c>
      <c r="EB71" s="33">
        <v>299584</v>
      </c>
      <c r="EC71" s="33">
        <v>242880</v>
      </c>
      <c r="ED71" s="33">
        <v>141500</v>
      </c>
      <c r="EE71" s="33">
        <v>237713</v>
      </c>
      <c r="EF71" s="33">
        <v>405341</v>
      </c>
      <c r="EG71" s="33">
        <v>724936</v>
      </c>
      <c r="EH71" s="33">
        <v>529713</v>
      </c>
      <c r="EI71" s="33">
        <v>394298</v>
      </c>
      <c r="EJ71" s="35">
        <v>3800798.8343000002</v>
      </c>
      <c r="EK71" s="35">
        <v>3180108.8401000001</v>
      </c>
      <c r="EL71" s="35">
        <v>2001152.3836999999</v>
      </c>
      <c r="EM71" s="35">
        <v>1046931.8284</v>
      </c>
      <c r="EN71" s="35">
        <v>4240380.3822999997</v>
      </c>
      <c r="EO71" s="37">
        <v>3132993.7050000001</v>
      </c>
      <c r="EP71" s="35">
        <v>1784341.8839</v>
      </c>
      <c r="EQ71" s="34">
        <v>678032.60962</v>
      </c>
      <c r="ER71" s="37">
        <v>1484793.5704000001</v>
      </c>
      <c r="ES71" s="35">
        <v>3728626.1697</v>
      </c>
      <c r="ET71" s="35">
        <v>6590240.4885</v>
      </c>
      <c r="EU71" s="35">
        <v>4664823.4457</v>
      </c>
      <c r="EV71" s="35">
        <v>3396256.7930000001</v>
      </c>
      <c r="EW71" s="35">
        <v>5397638.3031000001</v>
      </c>
      <c r="EX71" s="35">
        <v>4128949.0276000001</v>
      </c>
      <c r="EY71" s="35">
        <v>2468454.1302999998</v>
      </c>
      <c r="EZ71" s="35">
        <v>1096584.4243000001</v>
      </c>
      <c r="FA71" s="35">
        <v>6426495.0993999997</v>
      </c>
      <c r="FB71" s="35">
        <v>4607462.8831000002</v>
      </c>
      <c r="FC71" s="35">
        <v>2461780.1258999999</v>
      </c>
      <c r="FD71" s="34">
        <v>830655.18339000002</v>
      </c>
      <c r="FE71" s="35">
        <v>2052515.8811000001</v>
      </c>
      <c r="FF71" s="35">
        <v>5163478.8386000004</v>
      </c>
      <c r="FG71" s="35">
        <v>9272919.2000999991</v>
      </c>
      <c r="FH71" s="35">
        <v>6265100.5338000003</v>
      </c>
      <c r="FI71" s="35">
        <v>4664004.7236000001</v>
      </c>
      <c r="FJ71" s="37">
        <v>5993124.4479999999</v>
      </c>
      <c r="FK71" s="35">
        <v>7705455.8832999999</v>
      </c>
      <c r="FL71" s="35">
        <v>8348013.7012999998</v>
      </c>
      <c r="FM71" s="35">
        <v>7686836.7385</v>
      </c>
      <c r="FN71" s="35">
        <v>7261744.1195999999</v>
      </c>
      <c r="FO71" s="35">
        <v>6985363.4278999995</v>
      </c>
      <c r="FP71" s="35">
        <v>6251183.2555</v>
      </c>
      <c r="FQ71" s="35">
        <v>3859609.6030999999</v>
      </c>
      <c r="FR71" s="35">
        <v>5256069.5985000003</v>
      </c>
      <c r="FS71" s="37">
        <v>10212247.119999999</v>
      </c>
      <c r="FT71" s="37">
        <v>17829553.528000001</v>
      </c>
      <c r="FU71" s="40">
        <v>11973485.738</v>
      </c>
      <c r="FV71" s="35">
        <v>8819975.1925000008</v>
      </c>
      <c r="FW71" s="39">
        <v>49.32108942</v>
      </c>
      <c r="FX71" s="39">
        <v>51.000659308000003</v>
      </c>
      <c r="FY71" s="33">
        <v>2398</v>
      </c>
      <c r="FZ71" s="39">
        <v>98.531940323000001</v>
      </c>
      <c r="GA71" s="39">
        <v>100.34241477</v>
      </c>
      <c r="GB71" s="33">
        <v>4718</v>
      </c>
      <c r="GC71" s="47">
        <f t="shared" si="7"/>
        <v>0</v>
      </c>
      <c r="GD71" s="49">
        <f t="shared" si="4"/>
        <v>0</v>
      </c>
      <c r="GE71" s="31">
        <f t="shared" si="5"/>
        <v>0</v>
      </c>
    </row>
    <row r="72" spans="1:187" hidden="1" x14ac:dyDescent="0.25">
      <c r="A72" s="32" t="s">
        <v>854</v>
      </c>
      <c r="B72" s="32" t="s">
        <v>854</v>
      </c>
      <c r="C72" s="32" t="s">
        <v>855</v>
      </c>
      <c r="D72" s="45" t="s">
        <v>1670</v>
      </c>
      <c r="E72" s="45">
        <f t="shared" si="6"/>
        <v>23</v>
      </c>
      <c r="F72" s="33">
        <v>2056</v>
      </c>
      <c r="G72" s="33">
        <v>2444</v>
      </c>
      <c r="H72" s="33">
        <v>2215</v>
      </c>
      <c r="I72" s="33">
        <v>1952</v>
      </c>
      <c r="J72" s="33">
        <v>1975</v>
      </c>
      <c r="K72" s="33">
        <v>1849</v>
      </c>
      <c r="L72" s="33">
        <v>1515</v>
      </c>
      <c r="M72" s="33">
        <v>910</v>
      </c>
      <c r="N72" s="33">
        <v>1869</v>
      </c>
      <c r="O72" s="33">
        <v>2916</v>
      </c>
      <c r="P72" s="33">
        <v>2634</v>
      </c>
      <c r="Q72" s="33">
        <v>3085</v>
      </c>
      <c r="R72" s="33">
        <v>4412</v>
      </c>
      <c r="S72" s="33">
        <v>14731</v>
      </c>
      <c r="T72" s="33">
        <v>11398</v>
      </c>
      <c r="U72" s="33">
        <v>5992</v>
      </c>
      <c r="V72" s="33">
        <v>2645</v>
      </c>
      <c r="W72" s="33">
        <v>15745</v>
      </c>
      <c r="X72" s="33">
        <v>11164</v>
      </c>
      <c r="Y72" s="33">
        <v>5729</v>
      </c>
      <c r="Z72" s="33">
        <v>1754</v>
      </c>
      <c r="AA72" s="33">
        <v>6739</v>
      </c>
      <c r="AB72" s="33">
        <v>11234</v>
      </c>
      <c r="AC72" s="33">
        <v>12099</v>
      </c>
      <c r="AD72" s="33">
        <v>15620</v>
      </c>
      <c r="AE72" s="33">
        <v>23466</v>
      </c>
      <c r="AF72" s="33">
        <v>3723</v>
      </c>
      <c r="AG72" s="33">
        <v>3766</v>
      </c>
      <c r="AH72" s="33">
        <v>2761</v>
      </c>
      <c r="AI72" s="33">
        <v>2041</v>
      </c>
      <c r="AJ72" s="33">
        <v>4348</v>
      </c>
      <c r="AK72" s="33">
        <v>3801</v>
      </c>
      <c r="AL72" s="33">
        <v>2329</v>
      </c>
      <c r="AM72" s="33">
        <v>1202</v>
      </c>
      <c r="AN72" s="33">
        <v>2540</v>
      </c>
      <c r="AO72" s="33">
        <v>4329</v>
      </c>
      <c r="AP72" s="33">
        <v>4344</v>
      </c>
      <c r="AQ72" s="33">
        <v>5266</v>
      </c>
      <c r="AR72" s="33">
        <v>7492</v>
      </c>
      <c r="AS72" s="33">
        <v>1635</v>
      </c>
      <c r="AT72" s="33">
        <v>2074</v>
      </c>
      <c r="AU72" s="33">
        <v>1875</v>
      </c>
      <c r="AV72" s="33">
        <v>1659</v>
      </c>
      <c r="AW72" s="33">
        <v>1858</v>
      </c>
      <c r="AX72" s="33">
        <v>1729</v>
      </c>
      <c r="AY72" s="33">
        <v>1441</v>
      </c>
      <c r="AZ72" s="33">
        <v>849</v>
      </c>
      <c r="BA72" s="33">
        <v>1585</v>
      </c>
      <c r="BB72" s="33">
        <v>2544</v>
      </c>
      <c r="BC72" s="33">
        <v>2400</v>
      </c>
      <c r="BD72" s="33">
        <v>2799</v>
      </c>
      <c r="BE72" s="33">
        <v>3792</v>
      </c>
      <c r="BF72" s="33">
        <v>2088</v>
      </c>
      <c r="BG72" s="33">
        <v>1692</v>
      </c>
      <c r="BH72" s="33">
        <v>886</v>
      </c>
      <c r="BI72" s="33">
        <v>382</v>
      </c>
      <c r="BJ72" s="33">
        <v>2490</v>
      </c>
      <c r="BK72" s="33">
        <v>2072</v>
      </c>
      <c r="BL72" s="33">
        <v>888</v>
      </c>
      <c r="BM72" s="33">
        <v>353</v>
      </c>
      <c r="BN72" s="33">
        <v>955</v>
      </c>
      <c r="BO72" s="33">
        <v>1785</v>
      </c>
      <c r="BP72" s="33">
        <v>1944</v>
      </c>
      <c r="BQ72" s="33">
        <v>2467</v>
      </c>
      <c r="BR72" s="33">
        <v>3700</v>
      </c>
      <c r="BS72" s="33">
        <v>2044</v>
      </c>
      <c r="BT72" s="33">
        <v>1995</v>
      </c>
      <c r="BU72" s="33">
        <v>1519</v>
      </c>
      <c r="BV72" s="33">
        <v>1147</v>
      </c>
      <c r="BW72" s="33">
        <v>2165</v>
      </c>
      <c r="BX72" s="33">
        <v>1697</v>
      </c>
      <c r="BY72" s="33">
        <v>1112</v>
      </c>
      <c r="BZ72" s="33">
        <v>565</v>
      </c>
      <c r="CA72" s="33">
        <v>1273</v>
      </c>
      <c r="CB72" s="33">
        <v>2178</v>
      </c>
      <c r="CC72" s="33">
        <v>2177</v>
      </c>
      <c r="CD72" s="33">
        <v>2607</v>
      </c>
      <c r="CE72" s="33">
        <v>4009</v>
      </c>
      <c r="CF72" s="33">
        <v>18888</v>
      </c>
      <c r="CG72" s="33">
        <v>24764</v>
      </c>
      <c r="CH72" s="33">
        <v>24058</v>
      </c>
      <c r="CI72" s="33">
        <v>22719</v>
      </c>
      <c r="CJ72" s="33">
        <v>18704</v>
      </c>
      <c r="CK72" s="33">
        <v>19017</v>
      </c>
      <c r="CL72" s="33">
        <v>16231</v>
      </c>
      <c r="CM72" s="33">
        <v>10519</v>
      </c>
      <c r="CN72" s="33">
        <v>18910</v>
      </c>
      <c r="CO72" s="33">
        <v>29511</v>
      </c>
      <c r="CP72" s="33">
        <v>27947</v>
      </c>
      <c r="CQ72" s="33">
        <v>34434</v>
      </c>
      <c r="CR72" s="33">
        <v>44098</v>
      </c>
      <c r="CS72" s="33">
        <v>0</v>
      </c>
      <c r="CT72" s="33">
        <v>106</v>
      </c>
      <c r="CU72" s="33">
        <v>90</v>
      </c>
      <c r="CV72" s="33">
        <v>0</v>
      </c>
      <c r="CW72" s="33">
        <v>0</v>
      </c>
      <c r="CX72" s="33" t="s">
        <v>856</v>
      </c>
      <c r="CY72" s="33">
        <v>128</v>
      </c>
      <c r="CZ72" s="33">
        <v>451</v>
      </c>
      <c r="DA72" s="33">
        <v>0</v>
      </c>
      <c r="DB72" s="33">
        <v>169</v>
      </c>
      <c r="DC72" s="33">
        <v>0</v>
      </c>
      <c r="DD72" s="33">
        <v>0</v>
      </c>
      <c r="DE72" s="33">
        <v>194</v>
      </c>
      <c r="DF72" s="33">
        <v>811</v>
      </c>
      <c r="DG72" s="33">
        <v>0</v>
      </c>
      <c r="DH72" s="33">
        <v>7</v>
      </c>
      <c r="DI72" s="33">
        <v>2102</v>
      </c>
      <c r="DJ72" s="33">
        <v>0</v>
      </c>
      <c r="DK72" s="33">
        <v>8</v>
      </c>
      <c r="DL72" s="33">
        <v>1131</v>
      </c>
      <c r="DM72" s="33">
        <v>1128</v>
      </c>
      <c r="DN72" s="33">
        <v>1617</v>
      </c>
      <c r="DO72" s="33">
        <v>971</v>
      </c>
      <c r="DP72" s="33">
        <v>1803</v>
      </c>
      <c r="DQ72" s="33">
        <v>1910</v>
      </c>
      <c r="DR72" s="33">
        <v>1395</v>
      </c>
      <c r="DS72" s="33">
        <v>2765</v>
      </c>
      <c r="DT72" s="33">
        <v>0</v>
      </c>
      <c r="DU72" s="33">
        <v>2239</v>
      </c>
      <c r="DV72" s="33">
        <v>4107</v>
      </c>
      <c r="DW72" s="33">
        <v>248596</v>
      </c>
      <c r="DX72" s="33">
        <v>303203</v>
      </c>
      <c r="DY72" s="33">
        <v>276529</v>
      </c>
      <c r="DZ72" s="33">
        <v>249334</v>
      </c>
      <c r="EA72" s="33">
        <v>238966</v>
      </c>
      <c r="EB72" s="33">
        <v>230109</v>
      </c>
      <c r="EC72" s="33">
        <v>190224</v>
      </c>
      <c r="ED72" s="33">
        <v>115530</v>
      </c>
      <c r="EE72" s="33">
        <v>229900</v>
      </c>
      <c r="EF72" s="33">
        <v>358167</v>
      </c>
      <c r="EG72" s="33">
        <v>330249</v>
      </c>
      <c r="EH72" s="33">
        <v>384596</v>
      </c>
      <c r="EI72" s="33">
        <v>549579</v>
      </c>
      <c r="EJ72" s="35">
        <v>1584772.2116</v>
      </c>
      <c r="EK72" s="35">
        <v>1300185.8762999999</v>
      </c>
      <c r="EL72" s="34">
        <v>682289.02772000001</v>
      </c>
      <c r="EM72" s="34">
        <v>312351.95637000003</v>
      </c>
      <c r="EN72" s="35">
        <v>1713386.2132000001</v>
      </c>
      <c r="EO72" s="35">
        <v>1259470.5612000001</v>
      </c>
      <c r="EP72" s="34">
        <v>644702.31107000005</v>
      </c>
      <c r="EQ72" s="34">
        <v>190412.08196000001</v>
      </c>
      <c r="ER72" s="35">
        <v>755840.19481999998</v>
      </c>
      <c r="ES72" s="35">
        <v>1264098.4617999999</v>
      </c>
      <c r="ET72" s="35">
        <v>1356270.7453999999</v>
      </c>
      <c r="EU72" s="35">
        <v>1727373.2054999999</v>
      </c>
      <c r="EV72" s="34">
        <v>2583987.6318000001</v>
      </c>
      <c r="EW72" s="37">
        <v>3192699.648</v>
      </c>
      <c r="EX72" s="37">
        <v>2165743.4419999998</v>
      </c>
      <c r="EY72" s="35">
        <v>1035849.8497</v>
      </c>
      <c r="EZ72" s="34">
        <v>412936.68057000003</v>
      </c>
      <c r="FA72" s="35">
        <v>3317740.3417000002</v>
      </c>
      <c r="FB72" s="35">
        <v>2319546.5465000002</v>
      </c>
      <c r="FC72" s="34">
        <v>971604.68622000003</v>
      </c>
      <c r="FD72" s="34">
        <v>303588.88358000002</v>
      </c>
      <c r="FE72" s="35">
        <v>1338119.3288</v>
      </c>
      <c r="FF72" s="35">
        <v>2185635.5970999999</v>
      </c>
      <c r="FG72" s="35">
        <v>2412185.0487000002</v>
      </c>
      <c r="FH72" s="35">
        <v>3284714.8286000001</v>
      </c>
      <c r="FI72" s="35">
        <v>4499055.2752</v>
      </c>
      <c r="FJ72" s="35">
        <v>4397291.2255999995</v>
      </c>
      <c r="FK72" s="35">
        <v>6006842.9127000002</v>
      </c>
      <c r="FL72" s="35">
        <v>5690069.3424000004</v>
      </c>
      <c r="FM72" s="35">
        <v>5302819.4228999997</v>
      </c>
      <c r="FN72" s="35">
        <v>4983253.2988</v>
      </c>
      <c r="FO72" s="35">
        <v>4865524.9360999996</v>
      </c>
      <c r="FP72" s="35">
        <v>4134695.4223000002</v>
      </c>
      <c r="FQ72" s="35">
        <v>2534195.7297999999</v>
      </c>
      <c r="FR72" s="37">
        <v>4591158.3227000004</v>
      </c>
      <c r="FS72" s="40">
        <v>7187210.4075999996</v>
      </c>
      <c r="FT72" s="35">
        <v>7061122.2817000002</v>
      </c>
      <c r="FU72" s="35">
        <v>8309418.6100000003</v>
      </c>
      <c r="FV72" s="35">
        <v>10765782.669</v>
      </c>
      <c r="FW72" s="39">
        <v>49.417430328000002</v>
      </c>
      <c r="FX72" s="39">
        <v>52.188060573000001</v>
      </c>
      <c r="FY72" s="33">
        <v>1251</v>
      </c>
      <c r="FZ72" s="39">
        <v>117.83443031</v>
      </c>
      <c r="GA72" s="39">
        <v>122.35618038</v>
      </c>
      <c r="GB72" s="33">
        <v>2933</v>
      </c>
      <c r="GC72" s="47">
        <f t="shared" si="7"/>
        <v>0</v>
      </c>
      <c r="GD72" s="49">
        <f t="shared" si="4"/>
        <v>0</v>
      </c>
      <c r="GE72" s="31">
        <f t="shared" si="5"/>
        <v>1</v>
      </c>
    </row>
    <row r="73" spans="1:187" hidden="1" x14ac:dyDescent="0.25">
      <c r="A73" s="32" t="s">
        <v>1072</v>
      </c>
      <c r="B73" s="32" t="s">
        <v>1072</v>
      </c>
      <c r="C73" s="32" t="s">
        <v>1073</v>
      </c>
      <c r="D73" s="45" t="s">
        <v>1616</v>
      </c>
      <c r="E73" s="45">
        <f t="shared" si="6"/>
        <v>44</v>
      </c>
      <c r="F73" s="33">
        <v>2021</v>
      </c>
      <c r="G73" s="33">
        <v>2043</v>
      </c>
      <c r="H73" s="33">
        <v>1780</v>
      </c>
      <c r="I73" s="33">
        <v>1343</v>
      </c>
      <c r="J73" s="33">
        <v>1812</v>
      </c>
      <c r="K73" s="33">
        <v>1786</v>
      </c>
      <c r="L73" s="33">
        <v>1265</v>
      </c>
      <c r="M73" s="33">
        <v>642</v>
      </c>
      <c r="N73" s="33">
        <v>2179</v>
      </c>
      <c r="O73" s="33">
        <v>2956</v>
      </c>
      <c r="P73" s="33">
        <v>3482</v>
      </c>
      <c r="Q73" s="33">
        <v>2397</v>
      </c>
      <c r="R73" s="33">
        <v>1678</v>
      </c>
      <c r="S73" s="33">
        <v>13365</v>
      </c>
      <c r="T73" s="33">
        <v>10819</v>
      </c>
      <c r="U73" s="33">
        <v>6210</v>
      </c>
      <c r="V73" s="33">
        <v>2675</v>
      </c>
      <c r="W73" s="33">
        <v>13638</v>
      </c>
      <c r="X73" s="33">
        <v>10322</v>
      </c>
      <c r="Y73" s="33">
        <v>4928</v>
      </c>
      <c r="Z73" s="33">
        <v>1640</v>
      </c>
      <c r="AA73" s="33">
        <v>9375</v>
      </c>
      <c r="AB73" s="33">
        <v>13707</v>
      </c>
      <c r="AC73" s="33">
        <v>17752</v>
      </c>
      <c r="AD73" s="33">
        <v>13538</v>
      </c>
      <c r="AE73" s="33">
        <v>9225</v>
      </c>
      <c r="AF73" s="33">
        <v>3834</v>
      </c>
      <c r="AG73" s="33">
        <v>3215</v>
      </c>
      <c r="AH73" s="33">
        <v>2127</v>
      </c>
      <c r="AI73" s="33">
        <v>1277</v>
      </c>
      <c r="AJ73" s="33">
        <v>5090</v>
      </c>
      <c r="AK73" s="33">
        <v>3547</v>
      </c>
      <c r="AL73" s="33">
        <v>1940</v>
      </c>
      <c r="AM73" s="33">
        <v>710</v>
      </c>
      <c r="AN73" s="33">
        <v>3671</v>
      </c>
      <c r="AO73" s="33">
        <v>4265</v>
      </c>
      <c r="AP73" s="33">
        <v>6589</v>
      </c>
      <c r="AQ73" s="33">
        <v>4368</v>
      </c>
      <c r="AR73" s="33">
        <v>2847</v>
      </c>
      <c r="AS73" s="33">
        <v>1529</v>
      </c>
      <c r="AT73" s="33">
        <v>1565</v>
      </c>
      <c r="AU73" s="33">
        <v>1407</v>
      </c>
      <c r="AV73" s="33">
        <v>1060</v>
      </c>
      <c r="AW73" s="33">
        <v>1464</v>
      </c>
      <c r="AX73" s="33">
        <v>1527</v>
      </c>
      <c r="AY73" s="33">
        <v>1161</v>
      </c>
      <c r="AZ73" s="33">
        <v>569</v>
      </c>
      <c r="BA73" s="33">
        <v>1756</v>
      </c>
      <c r="BB73" s="33">
        <v>2351</v>
      </c>
      <c r="BC73" s="33">
        <v>2868</v>
      </c>
      <c r="BD73" s="33">
        <v>2008</v>
      </c>
      <c r="BE73" s="33">
        <v>1299</v>
      </c>
      <c r="BF73" s="33">
        <v>2305</v>
      </c>
      <c r="BG73" s="33">
        <v>1650</v>
      </c>
      <c r="BH73" s="33">
        <v>720</v>
      </c>
      <c r="BI73" s="33">
        <v>217</v>
      </c>
      <c r="BJ73" s="33">
        <v>3626</v>
      </c>
      <c r="BK73" s="33">
        <v>2020</v>
      </c>
      <c r="BL73" s="33">
        <v>779</v>
      </c>
      <c r="BM73" s="33">
        <v>141</v>
      </c>
      <c r="BN73" s="33">
        <v>1915</v>
      </c>
      <c r="BO73" s="33">
        <v>1914</v>
      </c>
      <c r="BP73" s="33">
        <v>3721</v>
      </c>
      <c r="BQ73" s="33">
        <v>2360</v>
      </c>
      <c r="BR73" s="33">
        <v>1548</v>
      </c>
      <c r="BS73" s="33">
        <v>2043</v>
      </c>
      <c r="BT73" s="33">
        <v>1687</v>
      </c>
      <c r="BU73" s="33">
        <v>1267</v>
      </c>
      <c r="BV73" s="33">
        <v>764</v>
      </c>
      <c r="BW73" s="33">
        <v>1859</v>
      </c>
      <c r="BX73" s="33">
        <v>1491</v>
      </c>
      <c r="BY73" s="33">
        <v>951</v>
      </c>
      <c r="BZ73" s="33">
        <v>421</v>
      </c>
      <c r="CA73" s="33">
        <v>1667</v>
      </c>
      <c r="CB73" s="33">
        <v>2290</v>
      </c>
      <c r="CC73" s="33">
        <v>3029</v>
      </c>
      <c r="CD73" s="33">
        <v>2132</v>
      </c>
      <c r="CE73" s="33">
        <v>1365</v>
      </c>
      <c r="CF73" s="33">
        <v>11872</v>
      </c>
      <c r="CG73" s="33">
        <v>14456</v>
      </c>
      <c r="CH73" s="33">
        <v>15330</v>
      </c>
      <c r="CI73" s="33">
        <v>10820</v>
      </c>
      <c r="CJ73" s="33">
        <v>11492</v>
      </c>
      <c r="CK73" s="33">
        <v>13431</v>
      </c>
      <c r="CL73" s="33">
        <v>10879</v>
      </c>
      <c r="CM73" s="33">
        <v>5909</v>
      </c>
      <c r="CN73" s="33">
        <v>15744</v>
      </c>
      <c r="CO73" s="33">
        <v>22014</v>
      </c>
      <c r="CP73" s="33">
        <v>26620</v>
      </c>
      <c r="CQ73" s="33">
        <v>17742</v>
      </c>
      <c r="CR73" s="33">
        <v>12069</v>
      </c>
      <c r="CS73" s="33">
        <v>0</v>
      </c>
      <c r="CT73" s="33">
        <v>0</v>
      </c>
      <c r="CU73" s="33">
        <v>0</v>
      </c>
      <c r="CV73" s="33">
        <v>12</v>
      </c>
      <c r="CW73" s="33">
        <v>144</v>
      </c>
      <c r="CX73" s="33">
        <v>7</v>
      </c>
      <c r="CY73" s="33">
        <v>132</v>
      </c>
      <c r="CZ73" s="33">
        <v>0</v>
      </c>
      <c r="DA73" s="33">
        <v>221</v>
      </c>
      <c r="DB73" s="33">
        <v>132</v>
      </c>
      <c r="DC73" s="33">
        <v>81</v>
      </c>
      <c r="DD73" s="33">
        <v>207</v>
      </c>
      <c r="DE73" s="33">
        <v>107</v>
      </c>
      <c r="DF73" s="33">
        <v>2781</v>
      </c>
      <c r="DG73" s="33">
        <v>13</v>
      </c>
      <c r="DH73" s="33">
        <v>449</v>
      </c>
      <c r="DI73" s="33">
        <v>0</v>
      </c>
      <c r="DJ73" s="33">
        <v>752</v>
      </c>
      <c r="DK73" s="33">
        <v>0</v>
      </c>
      <c r="DL73" s="33">
        <v>403</v>
      </c>
      <c r="DM73" s="33">
        <v>56</v>
      </c>
      <c r="DN73" s="33">
        <v>480</v>
      </c>
      <c r="DO73" s="33">
        <v>1002</v>
      </c>
      <c r="DP73" s="33">
        <v>694</v>
      </c>
      <c r="DQ73" s="33">
        <v>1227</v>
      </c>
      <c r="DR73" s="33">
        <v>2031</v>
      </c>
      <c r="DS73" s="33">
        <v>1877</v>
      </c>
      <c r="DT73" s="33">
        <v>2057</v>
      </c>
      <c r="DU73" s="33">
        <v>2616</v>
      </c>
      <c r="DV73" s="33">
        <v>4255</v>
      </c>
      <c r="DW73" s="33">
        <v>227781</v>
      </c>
      <c r="DX73" s="33">
        <v>234617</v>
      </c>
      <c r="DY73" s="33">
        <v>206638</v>
      </c>
      <c r="DZ73" s="33">
        <v>160319</v>
      </c>
      <c r="EA73" s="33">
        <v>207020</v>
      </c>
      <c r="EB73" s="33">
        <v>206566</v>
      </c>
      <c r="EC73" s="33">
        <v>148562</v>
      </c>
      <c r="ED73" s="33">
        <v>74590</v>
      </c>
      <c r="EE73" s="33">
        <v>253490</v>
      </c>
      <c r="EF73" s="33">
        <v>343190</v>
      </c>
      <c r="EG73" s="33">
        <v>401607</v>
      </c>
      <c r="EH73" s="33">
        <v>276305</v>
      </c>
      <c r="EI73" s="33">
        <v>191501</v>
      </c>
      <c r="EJ73" s="35">
        <v>1517632.1117</v>
      </c>
      <c r="EK73" s="35">
        <v>1291195.8578999999</v>
      </c>
      <c r="EL73" s="37">
        <v>754272.10600000003</v>
      </c>
      <c r="EM73" s="34">
        <v>315260.32744000002</v>
      </c>
      <c r="EN73" s="35">
        <v>1541128.8448999999</v>
      </c>
      <c r="EO73" s="37">
        <v>1234271.419</v>
      </c>
      <c r="EP73" s="34">
        <v>592910.70071</v>
      </c>
      <c r="EQ73" s="34">
        <v>201869.00735999999</v>
      </c>
      <c r="ER73" s="35">
        <v>1101378.6392999999</v>
      </c>
      <c r="ES73" s="37">
        <v>1591656.4587999999</v>
      </c>
      <c r="ET73" s="35">
        <v>2100161.4596000002</v>
      </c>
      <c r="EU73" s="35">
        <v>1592697.774</v>
      </c>
      <c r="EV73" s="35">
        <v>1062646.0433</v>
      </c>
      <c r="EW73" s="35">
        <v>2093860.9723</v>
      </c>
      <c r="EX73" s="35">
        <v>1397532.6958999999</v>
      </c>
      <c r="EY73" s="34">
        <v>580236.87063000002</v>
      </c>
      <c r="EZ73" s="34">
        <v>153927.31571</v>
      </c>
      <c r="FA73" s="35">
        <v>2123729.8656000001</v>
      </c>
      <c r="FB73" s="35">
        <v>1516561.3685000001</v>
      </c>
      <c r="FC73" s="34">
        <v>673853.78798999998</v>
      </c>
      <c r="FD73" s="34">
        <v>108706.77883</v>
      </c>
      <c r="FE73" s="35">
        <v>1292433.3237999999</v>
      </c>
      <c r="FF73" s="35">
        <v>1838357.9763</v>
      </c>
      <c r="FG73" s="35">
        <v>2475976.4446999999</v>
      </c>
      <c r="FH73" s="35">
        <v>1842716.9667</v>
      </c>
      <c r="FI73" s="35">
        <v>1198924.9439000001</v>
      </c>
      <c r="FJ73" s="37">
        <v>3790550.091</v>
      </c>
      <c r="FK73" s="37">
        <v>4215014.0319999997</v>
      </c>
      <c r="FL73" s="35">
        <v>4140544.6299000001</v>
      </c>
      <c r="FM73" s="35">
        <v>3038375.3774000001</v>
      </c>
      <c r="FN73" s="35">
        <v>3603815.8725999999</v>
      </c>
      <c r="FO73" s="35">
        <v>4092173.9081000001</v>
      </c>
      <c r="FP73" s="37">
        <v>3139512.6370000001</v>
      </c>
      <c r="FQ73" s="35">
        <v>1545707.6802000001</v>
      </c>
      <c r="FR73" s="35">
        <v>4586801.6075999998</v>
      </c>
      <c r="FS73" s="35">
        <v>6228220.9166999999</v>
      </c>
      <c r="FT73" s="35">
        <v>7833508.8113000002</v>
      </c>
      <c r="FU73" s="35">
        <v>5397542.1231000004</v>
      </c>
      <c r="FV73" s="35">
        <v>3519620.7694000001</v>
      </c>
      <c r="FW73" s="39">
        <v>59.533571598000002</v>
      </c>
      <c r="FX73" s="38">
        <v>56.163753450000002</v>
      </c>
      <c r="FY73" s="33">
        <v>1221</v>
      </c>
      <c r="FZ73" s="39">
        <v>105.82973171</v>
      </c>
      <c r="GA73" s="39">
        <v>104.27782888999999</v>
      </c>
      <c r="GB73" s="33">
        <v>2267</v>
      </c>
      <c r="GC73" s="47">
        <f t="shared" si="7"/>
        <v>0</v>
      </c>
      <c r="GD73" s="49">
        <f t="shared" si="4"/>
        <v>0</v>
      </c>
      <c r="GE73" s="31">
        <f t="shared" si="5"/>
        <v>0</v>
      </c>
    </row>
    <row r="74" spans="1:187" hidden="1" x14ac:dyDescent="0.25">
      <c r="A74" s="32" t="s">
        <v>900</v>
      </c>
      <c r="B74" s="32" t="s">
        <v>900</v>
      </c>
      <c r="C74" s="32" t="s">
        <v>901</v>
      </c>
      <c r="D74" s="45" t="s">
        <v>1525</v>
      </c>
      <c r="E74" s="45">
        <f t="shared" si="6"/>
        <v>45</v>
      </c>
      <c r="F74" s="33">
        <v>2462</v>
      </c>
      <c r="G74" s="33">
        <v>2317</v>
      </c>
      <c r="H74" s="33">
        <v>1768</v>
      </c>
      <c r="I74" s="33">
        <v>1414</v>
      </c>
      <c r="J74" s="33">
        <v>2354</v>
      </c>
      <c r="K74" s="33">
        <v>2131</v>
      </c>
      <c r="L74" s="33">
        <v>1369</v>
      </c>
      <c r="M74" s="33">
        <v>662</v>
      </c>
      <c r="N74" s="33">
        <v>5806</v>
      </c>
      <c r="O74" s="33">
        <v>4419</v>
      </c>
      <c r="P74" s="33">
        <v>2102</v>
      </c>
      <c r="Q74" s="33">
        <v>1676</v>
      </c>
      <c r="R74" s="33">
        <v>474</v>
      </c>
      <c r="S74" s="33">
        <v>11575</v>
      </c>
      <c r="T74" s="33">
        <v>9358</v>
      </c>
      <c r="U74" s="33">
        <v>5370</v>
      </c>
      <c r="V74" s="33">
        <v>2159</v>
      </c>
      <c r="W74" s="33">
        <v>13579</v>
      </c>
      <c r="X74" s="33">
        <v>9519</v>
      </c>
      <c r="Y74" s="33">
        <v>4785</v>
      </c>
      <c r="Z74" s="33">
        <v>1226</v>
      </c>
      <c r="AA74" s="33">
        <v>20441</v>
      </c>
      <c r="AB74" s="33">
        <v>17939</v>
      </c>
      <c r="AC74" s="33">
        <v>9053</v>
      </c>
      <c r="AD74" s="33">
        <v>6764</v>
      </c>
      <c r="AE74" s="33">
        <v>3374</v>
      </c>
      <c r="AF74" s="33">
        <v>2261</v>
      </c>
      <c r="AG74" s="33">
        <v>2075</v>
      </c>
      <c r="AH74" s="33">
        <v>1625</v>
      </c>
      <c r="AI74" s="33">
        <v>1145</v>
      </c>
      <c r="AJ74" s="33">
        <v>2469</v>
      </c>
      <c r="AK74" s="33">
        <v>2121</v>
      </c>
      <c r="AL74" s="33">
        <v>1312</v>
      </c>
      <c r="AM74" s="33">
        <v>531</v>
      </c>
      <c r="AN74" s="33">
        <v>5107</v>
      </c>
      <c r="AO74" s="33">
        <v>4216</v>
      </c>
      <c r="AP74" s="33">
        <v>2082</v>
      </c>
      <c r="AQ74" s="33">
        <v>1676</v>
      </c>
      <c r="AR74" s="33">
        <v>458</v>
      </c>
      <c r="AS74" s="33">
        <v>1184</v>
      </c>
      <c r="AT74" s="33">
        <v>1351</v>
      </c>
      <c r="AU74" s="33">
        <v>1201</v>
      </c>
      <c r="AV74" s="33">
        <v>1050</v>
      </c>
      <c r="AW74" s="33">
        <v>1224</v>
      </c>
      <c r="AX74" s="33">
        <v>1264</v>
      </c>
      <c r="AY74" s="33">
        <v>880</v>
      </c>
      <c r="AZ74" s="33">
        <v>463</v>
      </c>
      <c r="BA74" s="33">
        <v>3343</v>
      </c>
      <c r="BB74" s="33">
        <v>2601</v>
      </c>
      <c r="BC74" s="33">
        <v>1279</v>
      </c>
      <c r="BD74" s="33">
        <v>1094</v>
      </c>
      <c r="BE74" s="33">
        <v>300</v>
      </c>
      <c r="BF74" s="33">
        <v>1077</v>
      </c>
      <c r="BG74" s="33">
        <v>724</v>
      </c>
      <c r="BH74" s="33">
        <v>424</v>
      </c>
      <c r="BI74" s="33">
        <v>95</v>
      </c>
      <c r="BJ74" s="33">
        <v>1245</v>
      </c>
      <c r="BK74" s="33">
        <v>857</v>
      </c>
      <c r="BL74" s="33">
        <v>432</v>
      </c>
      <c r="BM74" s="33">
        <v>68</v>
      </c>
      <c r="BN74" s="33">
        <v>1764</v>
      </c>
      <c r="BO74" s="33">
        <v>1615</v>
      </c>
      <c r="BP74" s="33">
        <v>803</v>
      </c>
      <c r="BQ74" s="33">
        <v>582</v>
      </c>
      <c r="BR74" s="33">
        <v>158</v>
      </c>
      <c r="BS74" s="33">
        <v>1028</v>
      </c>
      <c r="BT74" s="33">
        <v>927</v>
      </c>
      <c r="BU74" s="33">
        <v>713</v>
      </c>
      <c r="BV74" s="33">
        <v>592</v>
      </c>
      <c r="BW74" s="33">
        <v>935</v>
      </c>
      <c r="BX74" s="33">
        <v>771</v>
      </c>
      <c r="BY74" s="33">
        <v>541</v>
      </c>
      <c r="BZ74" s="33">
        <v>233</v>
      </c>
      <c r="CA74" s="33">
        <v>2193</v>
      </c>
      <c r="CB74" s="33">
        <v>1818</v>
      </c>
      <c r="CC74" s="33">
        <v>863</v>
      </c>
      <c r="CD74" s="33">
        <v>659</v>
      </c>
      <c r="CE74" s="33">
        <v>207</v>
      </c>
      <c r="CF74" s="33">
        <v>8959</v>
      </c>
      <c r="CG74" s="33">
        <v>12460</v>
      </c>
      <c r="CH74" s="33">
        <v>11548</v>
      </c>
      <c r="CI74" s="33">
        <v>10386</v>
      </c>
      <c r="CJ74" s="33">
        <v>9670</v>
      </c>
      <c r="CK74" s="33">
        <v>10634</v>
      </c>
      <c r="CL74" s="33">
        <v>8706</v>
      </c>
      <c r="CM74" s="33">
        <v>5365</v>
      </c>
      <c r="CN74" s="33">
        <v>29255</v>
      </c>
      <c r="CO74" s="33">
        <v>24216</v>
      </c>
      <c r="CP74" s="33">
        <v>11123</v>
      </c>
      <c r="CQ74" s="33">
        <v>9940</v>
      </c>
      <c r="CR74" s="33">
        <v>3194</v>
      </c>
      <c r="CS74" s="33">
        <v>0</v>
      </c>
      <c r="CT74" s="33">
        <v>0</v>
      </c>
      <c r="CU74" s="33">
        <v>33</v>
      </c>
      <c r="CV74" s="33">
        <v>12</v>
      </c>
      <c r="CW74" s="33">
        <v>0</v>
      </c>
      <c r="CX74" s="33">
        <v>66</v>
      </c>
      <c r="CY74" s="33">
        <v>30</v>
      </c>
      <c r="CZ74" s="33">
        <v>162</v>
      </c>
      <c r="DA74" s="33">
        <v>0</v>
      </c>
      <c r="DB74" s="33">
        <v>25</v>
      </c>
      <c r="DC74" s="33">
        <v>0</v>
      </c>
      <c r="DD74" s="33">
        <v>0</v>
      </c>
      <c r="DE74" s="33">
        <v>69</v>
      </c>
      <c r="DF74" s="33">
        <v>108</v>
      </c>
      <c r="DG74" s="33">
        <v>31</v>
      </c>
      <c r="DH74" s="33">
        <v>94</v>
      </c>
      <c r="DI74" s="33">
        <v>0</v>
      </c>
      <c r="DJ74" s="33">
        <v>987</v>
      </c>
      <c r="DK74" s="33">
        <v>19</v>
      </c>
      <c r="DL74" s="33">
        <v>232</v>
      </c>
      <c r="DM74" s="33">
        <v>1615</v>
      </c>
      <c r="DN74" s="33">
        <v>589</v>
      </c>
      <c r="DO74" s="33">
        <v>296</v>
      </c>
      <c r="DP74" s="33">
        <v>847</v>
      </c>
      <c r="DQ74" s="33">
        <v>670</v>
      </c>
      <c r="DR74" s="33">
        <v>1148</v>
      </c>
      <c r="DS74" s="33">
        <v>636</v>
      </c>
      <c r="DT74" s="33">
        <v>885</v>
      </c>
      <c r="DU74" s="33">
        <v>3448</v>
      </c>
      <c r="DV74" s="33">
        <v>1390</v>
      </c>
      <c r="DW74" s="33">
        <v>269110</v>
      </c>
      <c r="DX74" s="33">
        <v>259027</v>
      </c>
      <c r="DY74" s="33">
        <v>203039</v>
      </c>
      <c r="DZ74" s="33">
        <v>168471</v>
      </c>
      <c r="EA74" s="33">
        <v>260878</v>
      </c>
      <c r="EB74" s="33">
        <v>241906</v>
      </c>
      <c r="EC74" s="33">
        <v>157588</v>
      </c>
      <c r="ED74" s="33">
        <v>77481</v>
      </c>
      <c r="EE74" s="33">
        <v>650436</v>
      </c>
      <c r="EF74" s="33">
        <v>501209</v>
      </c>
      <c r="EG74" s="33">
        <v>238583</v>
      </c>
      <c r="EH74" s="33">
        <v>193805</v>
      </c>
      <c r="EI74" s="33">
        <v>53467</v>
      </c>
      <c r="EJ74" s="37">
        <v>1210301.051</v>
      </c>
      <c r="EK74" s="37">
        <v>1006133.586</v>
      </c>
      <c r="EL74" s="34">
        <v>560835.81819000002</v>
      </c>
      <c r="EM74" s="34">
        <v>231773.94826</v>
      </c>
      <c r="EN74" s="35">
        <v>1404551.1003</v>
      </c>
      <c r="EO74" s="35">
        <v>1024784.9931</v>
      </c>
      <c r="EP74" s="34">
        <v>535099.51202000002</v>
      </c>
      <c r="EQ74" s="34">
        <v>138079.19144</v>
      </c>
      <c r="ER74" s="34">
        <v>2159454.0858999998</v>
      </c>
      <c r="ES74" s="34">
        <v>1888632.3384</v>
      </c>
      <c r="ET74" s="34">
        <v>963517.29217000003</v>
      </c>
      <c r="EU74" s="35">
        <v>730087.25789000001</v>
      </c>
      <c r="EV74" s="35">
        <v>369868.22593999997</v>
      </c>
      <c r="EW74" s="34">
        <v>992820.85147999995</v>
      </c>
      <c r="EX74" s="34">
        <v>650160.72178999998</v>
      </c>
      <c r="EY74" s="34">
        <v>394023.42781000002</v>
      </c>
      <c r="EZ74" s="36">
        <v>70984.033288000006</v>
      </c>
      <c r="FA74" s="35">
        <v>1050471.5422</v>
      </c>
      <c r="FB74" s="34">
        <v>641868.82600999996</v>
      </c>
      <c r="FC74" s="34">
        <v>361886.39133999997</v>
      </c>
      <c r="FD74" s="36">
        <v>58109.469907999999</v>
      </c>
      <c r="FE74" s="34">
        <v>1493826.7355</v>
      </c>
      <c r="FF74" s="35">
        <v>1348393.2302000001</v>
      </c>
      <c r="FG74" s="34">
        <v>696410.86326999997</v>
      </c>
      <c r="FH74" s="35">
        <v>564559.94019999995</v>
      </c>
      <c r="FI74" s="35">
        <v>117134.49456000001</v>
      </c>
      <c r="FJ74" s="35">
        <v>2742993.0386000001</v>
      </c>
      <c r="FK74" s="35">
        <v>3403983.6625000001</v>
      </c>
      <c r="FL74" s="35">
        <v>3066526.3857</v>
      </c>
      <c r="FM74" s="35">
        <v>2755729.5871000001</v>
      </c>
      <c r="FN74" s="35">
        <v>3047299.3944999999</v>
      </c>
      <c r="FO74" s="35">
        <v>3128498.4725000001</v>
      </c>
      <c r="FP74" s="35">
        <v>2346074.2804</v>
      </c>
      <c r="FQ74" s="35">
        <v>1376018.5998</v>
      </c>
      <c r="FR74" s="34">
        <v>8090674.4003999997</v>
      </c>
      <c r="FS74" s="35">
        <v>6822852.1617999999</v>
      </c>
      <c r="FT74" s="35">
        <v>3271721.9298</v>
      </c>
      <c r="FU74" s="35">
        <v>2830770.8421</v>
      </c>
      <c r="FV74" s="35">
        <v>851104.08713</v>
      </c>
      <c r="FW74" s="39">
        <v>72.485988598000006</v>
      </c>
      <c r="FX74" s="39">
        <v>70.758549376000005</v>
      </c>
      <c r="FY74" s="33">
        <v>958</v>
      </c>
      <c r="FZ74" s="38">
        <v>167.40699132</v>
      </c>
      <c r="GA74" s="38">
        <v>163.23214418000001</v>
      </c>
      <c r="GB74" s="33">
        <v>2210</v>
      </c>
      <c r="GC74" s="47">
        <f t="shared" si="7"/>
        <v>0</v>
      </c>
      <c r="GD74" s="49">
        <f t="shared" si="4"/>
        <v>0</v>
      </c>
      <c r="GE74" s="31">
        <f t="shared" si="5"/>
        <v>0</v>
      </c>
    </row>
    <row r="75" spans="1:187" hidden="1" x14ac:dyDescent="0.25">
      <c r="A75" s="32" t="s">
        <v>861</v>
      </c>
      <c r="B75" s="32" t="s">
        <v>861</v>
      </c>
      <c r="C75" s="32" t="s">
        <v>862</v>
      </c>
      <c r="D75" s="45" t="s">
        <v>1674</v>
      </c>
      <c r="E75" s="45">
        <f t="shared" si="6"/>
        <v>46</v>
      </c>
      <c r="F75" s="33">
        <v>1622</v>
      </c>
      <c r="G75" s="33">
        <v>1757</v>
      </c>
      <c r="H75" s="33">
        <v>1515</v>
      </c>
      <c r="I75" s="33">
        <v>1076</v>
      </c>
      <c r="J75" s="33">
        <v>1351</v>
      </c>
      <c r="K75" s="33">
        <v>1279</v>
      </c>
      <c r="L75" s="33">
        <v>811</v>
      </c>
      <c r="M75" s="33">
        <v>483</v>
      </c>
      <c r="N75" s="33">
        <v>3486</v>
      </c>
      <c r="O75" s="33">
        <v>1886</v>
      </c>
      <c r="P75" s="33">
        <v>1621</v>
      </c>
      <c r="Q75" s="33">
        <v>1302</v>
      </c>
      <c r="R75" s="33">
        <v>1599</v>
      </c>
      <c r="S75" s="33">
        <v>11864</v>
      </c>
      <c r="T75" s="33">
        <v>7806</v>
      </c>
      <c r="U75" s="33">
        <v>4009</v>
      </c>
      <c r="V75" s="33">
        <v>1549</v>
      </c>
      <c r="W75" s="33">
        <v>9934</v>
      </c>
      <c r="X75" s="33">
        <v>7362</v>
      </c>
      <c r="Y75" s="33">
        <v>3265</v>
      </c>
      <c r="Z75" s="33">
        <v>916</v>
      </c>
      <c r="AA75" s="33">
        <v>14390</v>
      </c>
      <c r="AB75" s="33">
        <v>9573</v>
      </c>
      <c r="AC75" s="33">
        <v>7274</v>
      </c>
      <c r="AD75" s="33">
        <v>7258</v>
      </c>
      <c r="AE75" s="33">
        <v>8210</v>
      </c>
      <c r="AF75" s="33">
        <v>3564</v>
      </c>
      <c r="AG75" s="33">
        <v>2706</v>
      </c>
      <c r="AH75" s="33">
        <v>1949</v>
      </c>
      <c r="AI75" s="33">
        <v>1169</v>
      </c>
      <c r="AJ75" s="33">
        <v>3618</v>
      </c>
      <c r="AK75" s="33">
        <v>2803</v>
      </c>
      <c r="AL75" s="33">
        <v>1674</v>
      </c>
      <c r="AM75" s="33">
        <v>632</v>
      </c>
      <c r="AN75" s="33">
        <v>6142</v>
      </c>
      <c r="AO75" s="33">
        <v>3637</v>
      </c>
      <c r="AP75" s="33">
        <v>2762</v>
      </c>
      <c r="AQ75" s="33">
        <v>2448</v>
      </c>
      <c r="AR75" s="33">
        <v>3126</v>
      </c>
      <c r="AS75" s="33">
        <v>1588</v>
      </c>
      <c r="AT75" s="33">
        <v>1704</v>
      </c>
      <c r="AU75" s="33">
        <v>1413</v>
      </c>
      <c r="AV75" s="33">
        <v>997</v>
      </c>
      <c r="AW75" s="33">
        <v>1505</v>
      </c>
      <c r="AX75" s="33">
        <v>1375</v>
      </c>
      <c r="AY75" s="33">
        <v>942</v>
      </c>
      <c r="AZ75" s="33">
        <v>511</v>
      </c>
      <c r="BA75" s="33">
        <v>3776</v>
      </c>
      <c r="BB75" s="33">
        <v>2036</v>
      </c>
      <c r="BC75" s="33">
        <v>1532</v>
      </c>
      <c r="BD75" s="33">
        <v>1227</v>
      </c>
      <c r="BE75" s="33">
        <v>1464</v>
      </c>
      <c r="BF75" s="33">
        <v>1976</v>
      </c>
      <c r="BG75" s="33">
        <v>1002</v>
      </c>
      <c r="BH75" s="33">
        <v>536</v>
      </c>
      <c r="BI75" s="33">
        <v>172</v>
      </c>
      <c r="BJ75" s="33">
        <v>2113</v>
      </c>
      <c r="BK75" s="33">
        <v>1428</v>
      </c>
      <c r="BL75" s="33">
        <v>732</v>
      </c>
      <c r="BM75" s="33">
        <v>121</v>
      </c>
      <c r="BN75" s="33">
        <v>2366</v>
      </c>
      <c r="BO75" s="33">
        <v>1601</v>
      </c>
      <c r="BP75" s="33">
        <v>1230</v>
      </c>
      <c r="BQ75" s="33">
        <v>1221</v>
      </c>
      <c r="BR75" s="33">
        <v>1662</v>
      </c>
      <c r="BS75" s="33">
        <v>1707</v>
      </c>
      <c r="BT75" s="33">
        <v>1412</v>
      </c>
      <c r="BU75" s="33">
        <v>988</v>
      </c>
      <c r="BV75" s="33">
        <v>643</v>
      </c>
      <c r="BW75" s="33">
        <v>1525</v>
      </c>
      <c r="BX75" s="33">
        <v>1192</v>
      </c>
      <c r="BY75" s="33">
        <v>674</v>
      </c>
      <c r="BZ75" s="33">
        <v>311</v>
      </c>
      <c r="CA75" s="33">
        <v>2870</v>
      </c>
      <c r="CB75" s="33">
        <v>1723</v>
      </c>
      <c r="CC75" s="33">
        <v>1318</v>
      </c>
      <c r="CD75" s="33">
        <v>1180</v>
      </c>
      <c r="CE75" s="33">
        <v>1361</v>
      </c>
      <c r="CF75" s="33">
        <v>14709</v>
      </c>
      <c r="CG75" s="33">
        <v>16639</v>
      </c>
      <c r="CH75" s="33">
        <v>15910</v>
      </c>
      <c r="CI75" s="33">
        <v>11844</v>
      </c>
      <c r="CJ75" s="33">
        <v>13093</v>
      </c>
      <c r="CK75" s="33">
        <v>13375</v>
      </c>
      <c r="CL75" s="33">
        <v>9336</v>
      </c>
      <c r="CM75" s="33">
        <v>6871</v>
      </c>
      <c r="CN75" s="33">
        <v>39107</v>
      </c>
      <c r="CO75" s="33">
        <v>20774</v>
      </c>
      <c r="CP75" s="33">
        <v>15149</v>
      </c>
      <c r="CQ75" s="33">
        <v>12938</v>
      </c>
      <c r="CR75" s="33">
        <v>13809</v>
      </c>
      <c r="CS75" s="33">
        <v>0</v>
      </c>
      <c r="CT75" s="33">
        <v>0</v>
      </c>
      <c r="CU75" s="33">
        <v>0</v>
      </c>
      <c r="CV75" s="33">
        <v>0</v>
      </c>
      <c r="CW75" s="33">
        <v>0</v>
      </c>
      <c r="CX75" s="33">
        <v>0</v>
      </c>
      <c r="CY75" s="33">
        <v>86</v>
      </c>
      <c r="CZ75" s="33">
        <v>0</v>
      </c>
      <c r="DA75" s="33">
        <v>0</v>
      </c>
      <c r="DB75" s="33">
        <v>99</v>
      </c>
      <c r="DC75" s="33">
        <v>0</v>
      </c>
      <c r="DD75" s="33">
        <v>0</v>
      </c>
      <c r="DE75" s="33">
        <v>0</v>
      </c>
      <c r="DF75" s="33">
        <v>0</v>
      </c>
      <c r="DG75" s="33">
        <v>0</v>
      </c>
      <c r="DH75" s="33">
        <v>0</v>
      </c>
      <c r="DI75" s="33">
        <v>0</v>
      </c>
      <c r="DJ75" s="33">
        <v>990</v>
      </c>
      <c r="DK75" s="33">
        <v>0</v>
      </c>
      <c r="DL75" s="33">
        <v>981</v>
      </c>
      <c r="DM75" s="33">
        <v>85</v>
      </c>
      <c r="DN75" s="33">
        <v>1773</v>
      </c>
      <c r="DO75" s="33">
        <v>506</v>
      </c>
      <c r="DP75" s="33">
        <v>1324</v>
      </c>
      <c r="DQ75" s="33">
        <v>1252</v>
      </c>
      <c r="DR75" s="33">
        <v>46</v>
      </c>
      <c r="DS75" s="33">
        <v>2110</v>
      </c>
      <c r="DT75" s="33">
        <v>0</v>
      </c>
      <c r="DU75" s="33" t="s">
        <v>856</v>
      </c>
      <c r="DV75" s="33">
        <v>8716</v>
      </c>
      <c r="DW75" s="33">
        <v>176291</v>
      </c>
      <c r="DX75" s="33">
        <v>193160</v>
      </c>
      <c r="DY75" s="33">
        <v>163614</v>
      </c>
      <c r="DZ75" s="33">
        <v>116149</v>
      </c>
      <c r="EA75" s="33">
        <v>146969</v>
      </c>
      <c r="EB75" s="33">
        <v>139562</v>
      </c>
      <c r="EC75" s="33">
        <v>89468</v>
      </c>
      <c r="ED75" s="33">
        <v>52725</v>
      </c>
      <c r="EE75" s="33">
        <v>380633</v>
      </c>
      <c r="EF75" s="33">
        <v>207350</v>
      </c>
      <c r="EG75" s="33">
        <v>177043</v>
      </c>
      <c r="EH75" s="33">
        <v>141403</v>
      </c>
      <c r="EI75" s="33">
        <v>171509</v>
      </c>
      <c r="EJ75" s="35">
        <v>1374317.8192</v>
      </c>
      <c r="EK75" s="35">
        <v>975324.17390000005</v>
      </c>
      <c r="EL75" s="34">
        <v>511597.99524000002</v>
      </c>
      <c r="EM75" s="34">
        <v>201383.37966000001</v>
      </c>
      <c r="EN75" s="35">
        <v>1138092.3555999999</v>
      </c>
      <c r="EO75" s="34">
        <v>883833.28359000001</v>
      </c>
      <c r="EP75" s="34">
        <v>401749.97626000002</v>
      </c>
      <c r="EQ75" s="34">
        <v>118657.44028</v>
      </c>
      <c r="ER75" s="34">
        <v>1729290.1457</v>
      </c>
      <c r="ES75" s="34">
        <v>1155220.03</v>
      </c>
      <c r="ET75" s="34">
        <v>873998.33848999999</v>
      </c>
      <c r="EU75" s="40">
        <v>866518.19871000003</v>
      </c>
      <c r="EV75" s="35">
        <v>979929.71083</v>
      </c>
      <c r="EW75" s="35">
        <v>2075456.6231</v>
      </c>
      <c r="EX75" s="35">
        <v>976465.70649999997</v>
      </c>
      <c r="EY75" s="34">
        <v>458056.88935000001</v>
      </c>
      <c r="EZ75" s="34">
        <v>103458.58671</v>
      </c>
      <c r="FA75" s="35">
        <v>1937741.6566000001</v>
      </c>
      <c r="FB75" s="35">
        <v>1186393.1562000001</v>
      </c>
      <c r="FC75" s="34">
        <v>619410.19993999996</v>
      </c>
      <c r="FD75" s="34">
        <v>130624.52884</v>
      </c>
      <c r="FE75" s="35">
        <v>2118844.2326000002</v>
      </c>
      <c r="FF75" s="35">
        <v>1502265.9659</v>
      </c>
      <c r="FG75" s="35">
        <v>1129931.3236</v>
      </c>
      <c r="FH75" s="35">
        <v>1054259.2757999999</v>
      </c>
      <c r="FI75" s="35">
        <v>1682306.5493000001</v>
      </c>
      <c r="FJ75" s="35">
        <v>4105108.8736</v>
      </c>
      <c r="FK75" s="35">
        <v>4548191.4223999996</v>
      </c>
      <c r="FL75" s="35">
        <v>4057893.0033</v>
      </c>
      <c r="FM75" s="35">
        <v>2988902.1749</v>
      </c>
      <c r="FN75" s="35">
        <v>3654330.3196999999</v>
      </c>
      <c r="FO75" s="35">
        <v>3627955.9848000002</v>
      </c>
      <c r="FP75" s="35">
        <v>2570363.3269000002</v>
      </c>
      <c r="FQ75" s="37">
        <v>1609992.5519999999</v>
      </c>
      <c r="FR75" s="35">
        <v>10294449.705</v>
      </c>
      <c r="FS75" s="35">
        <v>5519274.8404999999</v>
      </c>
      <c r="FT75" s="35">
        <v>4144689.6505999998</v>
      </c>
      <c r="FU75" s="35">
        <v>3423763.1438000002</v>
      </c>
      <c r="FV75" s="37">
        <v>3780560.3179000001</v>
      </c>
      <c r="FW75" s="39">
        <v>75.513916683999994</v>
      </c>
      <c r="FX75" s="39">
        <v>71.708528842999996</v>
      </c>
      <c r="FY75" s="33">
        <v>1299</v>
      </c>
      <c r="FZ75" s="38">
        <v>141.55093173</v>
      </c>
      <c r="GA75" s="41">
        <v>139.55285674999999</v>
      </c>
      <c r="GB75" s="33">
        <v>2528</v>
      </c>
      <c r="GC75" s="47">
        <f t="shared" si="7"/>
        <v>0</v>
      </c>
      <c r="GD75" s="49">
        <f t="shared" ref="GD75:GD137" si="8">GC75/$GC$2</f>
        <v>0</v>
      </c>
      <c r="GE75" s="31">
        <f t="shared" ref="GE75:GE137" si="9">COUNTIF(F75:GB75,"-")</f>
        <v>1</v>
      </c>
    </row>
    <row r="76" spans="1:187" hidden="1" x14ac:dyDescent="0.25">
      <c r="A76" s="32" t="s">
        <v>995</v>
      </c>
      <c r="B76" s="32" t="s">
        <v>995</v>
      </c>
      <c r="C76" s="32" t="s">
        <v>1567</v>
      </c>
      <c r="D76" s="45" t="s">
        <v>1567</v>
      </c>
      <c r="E76" s="45">
        <f t="shared" si="6"/>
        <v>38</v>
      </c>
      <c r="F76" s="33">
        <v>1925</v>
      </c>
      <c r="G76" s="33">
        <v>2359</v>
      </c>
      <c r="H76" s="33">
        <v>2212</v>
      </c>
      <c r="I76" s="33">
        <v>1751</v>
      </c>
      <c r="J76" s="33">
        <v>1931</v>
      </c>
      <c r="K76" s="33">
        <v>1897</v>
      </c>
      <c r="L76" s="33">
        <v>1488</v>
      </c>
      <c r="M76" s="33">
        <v>837</v>
      </c>
      <c r="N76" s="33">
        <v>2558</v>
      </c>
      <c r="O76" s="33">
        <v>2571</v>
      </c>
      <c r="P76" s="33">
        <v>3505</v>
      </c>
      <c r="Q76" s="33">
        <v>3451</v>
      </c>
      <c r="R76" s="33">
        <v>2315</v>
      </c>
      <c r="S76" s="33">
        <v>14882</v>
      </c>
      <c r="T76" s="33">
        <v>11580</v>
      </c>
      <c r="U76" s="33">
        <v>6962</v>
      </c>
      <c r="V76" s="33">
        <v>3112</v>
      </c>
      <c r="W76" s="33">
        <v>15822</v>
      </c>
      <c r="X76" s="33">
        <v>10834</v>
      </c>
      <c r="Y76" s="33">
        <v>5965</v>
      </c>
      <c r="Z76" s="33">
        <v>1988</v>
      </c>
      <c r="AA76" s="33">
        <v>9782</v>
      </c>
      <c r="AB76" s="33">
        <v>10632</v>
      </c>
      <c r="AC76" s="33">
        <v>17056</v>
      </c>
      <c r="AD76" s="33">
        <v>19273</v>
      </c>
      <c r="AE76" s="33">
        <v>14402</v>
      </c>
      <c r="AF76" s="33">
        <v>3217</v>
      </c>
      <c r="AG76" s="33">
        <v>3113</v>
      </c>
      <c r="AH76" s="33">
        <v>2513</v>
      </c>
      <c r="AI76" s="33">
        <v>1672</v>
      </c>
      <c r="AJ76" s="33">
        <v>3236</v>
      </c>
      <c r="AK76" s="33">
        <v>2706</v>
      </c>
      <c r="AL76" s="33">
        <v>1964</v>
      </c>
      <c r="AM76" s="33">
        <v>866</v>
      </c>
      <c r="AN76" s="33">
        <v>2947</v>
      </c>
      <c r="AO76" s="33">
        <v>3359</v>
      </c>
      <c r="AP76" s="33">
        <v>4802</v>
      </c>
      <c r="AQ76" s="33">
        <v>4846</v>
      </c>
      <c r="AR76" s="33">
        <v>3333</v>
      </c>
      <c r="AS76" s="33">
        <v>1235</v>
      </c>
      <c r="AT76" s="33">
        <v>1729</v>
      </c>
      <c r="AU76" s="33">
        <v>1693</v>
      </c>
      <c r="AV76" s="33">
        <v>1382</v>
      </c>
      <c r="AW76" s="33">
        <v>1354</v>
      </c>
      <c r="AX76" s="33">
        <v>1420</v>
      </c>
      <c r="AY76" s="33">
        <v>1225</v>
      </c>
      <c r="AZ76" s="33">
        <v>668</v>
      </c>
      <c r="BA76" s="33">
        <v>1778</v>
      </c>
      <c r="BB76" s="33">
        <v>1991</v>
      </c>
      <c r="BC76" s="33">
        <v>2678</v>
      </c>
      <c r="BD76" s="33">
        <v>2578</v>
      </c>
      <c r="BE76" s="33">
        <v>1681</v>
      </c>
      <c r="BF76" s="33">
        <v>1982</v>
      </c>
      <c r="BG76" s="33">
        <v>1384</v>
      </c>
      <c r="BH76" s="33">
        <v>820</v>
      </c>
      <c r="BI76" s="33">
        <v>290</v>
      </c>
      <c r="BJ76" s="33">
        <v>1882</v>
      </c>
      <c r="BK76" s="33">
        <v>1286</v>
      </c>
      <c r="BL76" s="33">
        <v>739</v>
      </c>
      <c r="BM76" s="33">
        <v>198</v>
      </c>
      <c r="BN76" s="33">
        <v>1169</v>
      </c>
      <c r="BO76" s="33">
        <v>1368</v>
      </c>
      <c r="BP76" s="33">
        <v>2124</v>
      </c>
      <c r="BQ76" s="33">
        <v>2268</v>
      </c>
      <c r="BR76" s="33">
        <v>1652</v>
      </c>
      <c r="BS76" s="33">
        <v>1818</v>
      </c>
      <c r="BT76" s="33">
        <v>1698</v>
      </c>
      <c r="BU76" s="33">
        <v>1387</v>
      </c>
      <c r="BV76" s="33">
        <v>982</v>
      </c>
      <c r="BW76" s="33">
        <v>1767</v>
      </c>
      <c r="BX76" s="33">
        <v>1376</v>
      </c>
      <c r="BY76" s="33">
        <v>957</v>
      </c>
      <c r="BZ76" s="33">
        <v>461</v>
      </c>
      <c r="CA76" s="33">
        <v>1584</v>
      </c>
      <c r="CB76" s="33">
        <v>1702</v>
      </c>
      <c r="CC76" s="33">
        <v>2554</v>
      </c>
      <c r="CD76" s="33">
        <v>2711</v>
      </c>
      <c r="CE76" s="33">
        <v>1895</v>
      </c>
      <c r="CF76" s="33">
        <v>10455</v>
      </c>
      <c r="CG76" s="33">
        <v>16307</v>
      </c>
      <c r="CH76" s="33">
        <v>17598</v>
      </c>
      <c r="CI76" s="33">
        <v>14355</v>
      </c>
      <c r="CJ76" s="33">
        <v>11064</v>
      </c>
      <c r="CK76" s="33">
        <v>13305</v>
      </c>
      <c r="CL76" s="33">
        <v>12863</v>
      </c>
      <c r="CM76" s="33">
        <v>6498</v>
      </c>
      <c r="CN76" s="33">
        <v>16845</v>
      </c>
      <c r="CO76" s="33">
        <v>17956</v>
      </c>
      <c r="CP76" s="33">
        <v>26287</v>
      </c>
      <c r="CQ76" s="33">
        <v>25681</v>
      </c>
      <c r="CR76" s="33">
        <v>15676</v>
      </c>
      <c r="CS76" s="33">
        <v>0</v>
      </c>
      <c r="CT76" s="33" t="s">
        <v>856</v>
      </c>
      <c r="CU76" s="33">
        <v>0</v>
      </c>
      <c r="CV76" s="33">
        <v>0</v>
      </c>
      <c r="CW76" s="33">
        <v>241</v>
      </c>
      <c r="CX76" s="33">
        <v>5</v>
      </c>
      <c r="CY76" s="33">
        <v>107</v>
      </c>
      <c r="CZ76" s="33">
        <v>0</v>
      </c>
      <c r="DA76" s="33">
        <v>0</v>
      </c>
      <c r="DB76" s="33">
        <v>149</v>
      </c>
      <c r="DC76" s="33">
        <v>0</v>
      </c>
      <c r="DD76" s="33">
        <v>152</v>
      </c>
      <c r="DE76" s="33">
        <v>889</v>
      </c>
      <c r="DF76" s="33">
        <v>198</v>
      </c>
      <c r="DG76" s="33">
        <v>0</v>
      </c>
      <c r="DH76" s="33">
        <v>431</v>
      </c>
      <c r="DI76" s="33">
        <v>576</v>
      </c>
      <c r="DJ76" s="33">
        <v>0</v>
      </c>
      <c r="DK76" s="33">
        <v>383</v>
      </c>
      <c r="DL76" s="33">
        <v>279</v>
      </c>
      <c r="DM76" s="33">
        <v>955</v>
      </c>
      <c r="DN76" s="33">
        <v>566</v>
      </c>
      <c r="DO76" s="33">
        <v>1447</v>
      </c>
      <c r="DP76" s="33">
        <v>1215</v>
      </c>
      <c r="DQ76" s="33">
        <v>1254</v>
      </c>
      <c r="DR76" s="33">
        <v>0</v>
      </c>
      <c r="DS76" s="33">
        <v>1685</v>
      </c>
      <c r="DT76" s="33">
        <v>1248</v>
      </c>
      <c r="DU76" s="33">
        <v>3443</v>
      </c>
      <c r="DV76" s="33">
        <v>3887</v>
      </c>
      <c r="DW76" s="33">
        <v>234885</v>
      </c>
      <c r="DX76" s="33">
        <v>294258</v>
      </c>
      <c r="DY76" s="33">
        <v>278167</v>
      </c>
      <c r="DZ76" s="33">
        <v>222447</v>
      </c>
      <c r="EA76" s="33">
        <v>239796</v>
      </c>
      <c r="EB76" s="33">
        <v>238374</v>
      </c>
      <c r="EC76" s="33">
        <v>187451</v>
      </c>
      <c r="ED76" s="33">
        <v>105994</v>
      </c>
      <c r="EE76" s="33">
        <v>314857</v>
      </c>
      <c r="EF76" s="33">
        <v>320771</v>
      </c>
      <c r="EG76" s="33">
        <v>442167</v>
      </c>
      <c r="EH76" s="33">
        <v>434652</v>
      </c>
      <c r="EI76" s="33">
        <v>288925</v>
      </c>
      <c r="EJ76" s="35">
        <v>1728845.2734000001</v>
      </c>
      <c r="EK76" s="35">
        <v>1440859.3295</v>
      </c>
      <c r="EL76" s="34">
        <v>894060.37858000002</v>
      </c>
      <c r="EM76" s="34">
        <v>398419.41608</v>
      </c>
      <c r="EN76" s="35">
        <v>1835390.2453999999</v>
      </c>
      <c r="EO76" s="35">
        <v>1308597.1972000001</v>
      </c>
      <c r="EP76" s="34">
        <v>739683.77272999997</v>
      </c>
      <c r="EQ76" s="34">
        <v>254711.53153000001</v>
      </c>
      <c r="ER76" s="35">
        <v>1148511.199</v>
      </c>
      <c r="ES76" s="35">
        <v>1290617.7914</v>
      </c>
      <c r="ET76" s="35">
        <v>2072492.7353000001</v>
      </c>
      <c r="EU76" s="35">
        <v>2321619.5367000001</v>
      </c>
      <c r="EV76" s="37">
        <v>1767325.8821</v>
      </c>
      <c r="EW76" s="35">
        <v>2056813.7715</v>
      </c>
      <c r="EX76" s="35">
        <v>1368178.3548999999</v>
      </c>
      <c r="EY76" s="34">
        <v>818450.35158000002</v>
      </c>
      <c r="EZ76" s="34">
        <v>244824.40333</v>
      </c>
      <c r="FA76" s="35">
        <v>1831992.4605</v>
      </c>
      <c r="FB76" s="35">
        <v>1197794.9628999999</v>
      </c>
      <c r="FC76" s="35">
        <v>632121.95369999995</v>
      </c>
      <c r="FD76" s="34">
        <v>187759.94218000001</v>
      </c>
      <c r="FE76" s="35">
        <v>1162372.0146999999</v>
      </c>
      <c r="FF76" s="35">
        <v>1226506.9885</v>
      </c>
      <c r="FG76" s="35">
        <v>2093622.6724</v>
      </c>
      <c r="FH76" s="35">
        <v>2268096.5397999999</v>
      </c>
      <c r="FI76" s="35">
        <v>1587337.9853000001</v>
      </c>
      <c r="FJ76" s="37">
        <v>3070575.4879999999</v>
      </c>
      <c r="FK76" s="37">
        <v>4491764.5420000004</v>
      </c>
      <c r="FL76" s="35">
        <v>4722544.9414999997</v>
      </c>
      <c r="FM76" s="35">
        <v>3883499.5586999999</v>
      </c>
      <c r="FN76" s="35">
        <v>3421623.6987000001</v>
      </c>
      <c r="FO76" s="35">
        <v>3778380.6806999999</v>
      </c>
      <c r="FP76" s="35">
        <v>3554392.4857000001</v>
      </c>
      <c r="FQ76" s="35">
        <v>1892334.3014</v>
      </c>
      <c r="FR76" s="35">
        <v>4702814.6626000004</v>
      </c>
      <c r="FS76" s="35">
        <v>5152265.8800999997</v>
      </c>
      <c r="FT76" s="35">
        <v>7332355.0274</v>
      </c>
      <c r="FU76" s="35">
        <v>7122061.8128000004</v>
      </c>
      <c r="FV76" s="35">
        <v>4505618.3136999998</v>
      </c>
      <c r="FW76" s="39">
        <v>59.108033392999999</v>
      </c>
      <c r="FX76" s="39">
        <v>61.544045212</v>
      </c>
      <c r="FY76" s="33">
        <v>1187</v>
      </c>
      <c r="FZ76" s="38">
        <v>125.54354576</v>
      </c>
      <c r="GA76" s="38">
        <v>128.32477835</v>
      </c>
      <c r="GB76" s="33">
        <v>2475</v>
      </c>
      <c r="GC76" s="47">
        <f t="shared" si="7"/>
        <v>0</v>
      </c>
      <c r="GD76" s="49">
        <f t="shared" si="8"/>
        <v>0</v>
      </c>
      <c r="GE76" s="31">
        <f t="shared" si="9"/>
        <v>1</v>
      </c>
    </row>
    <row r="77" spans="1:187" hidden="1" x14ac:dyDescent="0.25">
      <c r="A77" s="32" t="s">
        <v>1076</v>
      </c>
      <c r="B77" s="32" t="s">
        <v>1076</v>
      </c>
      <c r="C77" s="32" t="s">
        <v>1077</v>
      </c>
      <c r="D77" s="45" t="s">
        <v>1619</v>
      </c>
      <c r="E77" s="45">
        <f t="shared" si="6"/>
        <v>38</v>
      </c>
      <c r="F77" s="33">
        <v>1869</v>
      </c>
      <c r="G77" s="33">
        <v>2018</v>
      </c>
      <c r="H77" s="33">
        <v>2023</v>
      </c>
      <c r="I77" s="33">
        <v>1626</v>
      </c>
      <c r="J77" s="33">
        <v>1853</v>
      </c>
      <c r="K77" s="33">
        <v>1765</v>
      </c>
      <c r="L77" s="33">
        <v>1278</v>
      </c>
      <c r="M77" s="33">
        <v>769</v>
      </c>
      <c r="N77" s="33">
        <v>1956</v>
      </c>
      <c r="O77" s="33">
        <v>2119</v>
      </c>
      <c r="P77" s="33">
        <v>1900</v>
      </c>
      <c r="Q77" s="33">
        <v>3914</v>
      </c>
      <c r="R77" s="33">
        <v>3312</v>
      </c>
      <c r="S77" s="33">
        <v>17809</v>
      </c>
      <c r="T77" s="33">
        <v>15022</v>
      </c>
      <c r="U77" s="33">
        <v>10211</v>
      </c>
      <c r="V77" s="33">
        <v>4538</v>
      </c>
      <c r="W77" s="33">
        <v>19839</v>
      </c>
      <c r="X77" s="33">
        <v>14807</v>
      </c>
      <c r="Y77" s="33">
        <v>8150</v>
      </c>
      <c r="Z77" s="33">
        <v>3035</v>
      </c>
      <c r="AA77" s="33">
        <v>10821</v>
      </c>
      <c r="AB77" s="33">
        <v>12188</v>
      </c>
      <c r="AC77" s="33">
        <v>12992</v>
      </c>
      <c r="AD77" s="33">
        <v>29618</v>
      </c>
      <c r="AE77" s="33">
        <v>27792</v>
      </c>
      <c r="AF77" s="33">
        <v>2978</v>
      </c>
      <c r="AG77" s="33">
        <v>2816</v>
      </c>
      <c r="AH77" s="33">
        <v>2311</v>
      </c>
      <c r="AI77" s="33">
        <v>1565</v>
      </c>
      <c r="AJ77" s="33">
        <v>3353</v>
      </c>
      <c r="AK77" s="33">
        <v>2680</v>
      </c>
      <c r="AL77" s="33">
        <v>1638</v>
      </c>
      <c r="AM77" s="33">
        <v>843</v>
      </c>
      <c r="AN77" s="33">
        <v>2422</v>
      </c>
      <c r="AO77" s="33">
        <v>2670</v>
      </c>
      <c r="AP77" s="33">
        <v>2577</v>
      </c>
      <c r="AQ77" s="33">
        <v>5681</v>
      </c>
      <c r="AR77" s="33">
        <v>4834</v>
      </c>
      <c r="AS77" s="33">
        <v>1307</v>
      </c>
      <c r="AT77" s="33">
        <v>1549</v>
      </c>
      <c r="AU77" s="33">
        <v>1664</v>
      </c>
      <c r="AV77" s="33">
        <v>1368</v>
      </c>
      <c r="AW77" s="33">
        <v>1427</v>
      </c>
      <c r="AX77" s="33">
        <v>1374</v>
      </c>
      <c r="AY77" s="33">
        <v>1028</v>
      </c>
      <c r="AZ77" s="33">
        <v>639</v>
      </c>
      <c r="BA77" s="33">
        <v>1518</v>
      </c>
      <c r="BB77" s="33">
        <v>1623</v>
      </c>
      <c r="BC77" s="33">
        <v>1531</v>
      </c>
      <c r="BD77" s="33">
        <v>3088</v>
      </c>
      <c r="BE77" s="33">
        <v>2596</v>
      </c>
      <c r="BF77" s="33">
        <v>1671</v>
      </c>
      <c r="BG77" s="33">
        <v>1267</v>
      </c>
      <c r="BH77" s="33">
        <v>647</v>
      </c>
      <c r="BI77" s="33">
        <v>197</v>
      </c>
      <c r="BJ77" s="33">
        <v>1926</v>
      </c>
      <c r="BK77" s="33">
        <v>1306</v>
      </c>
      <c r="BL77" s="33">
        <v>610</v>
      </c>
      <c r="BM77" s="33">
        <v>204</v>
      </c>
      <c r="BN77" s="33">
        <v>904</v>
      </c>
      <c r="BO77" s="33">
        <v>1047</v>
      </c>
      <c r="BP77" s="33">
        <v>1046</v>
      </c>
      <c r="BQ77" s="33">
        <v>2593</v>
      </c>
      <c r="BR77" s="33">
        <v>2238</v>
      </c>
      <c r="BS77" s="33">
        <v>1574</v>
      </c>
      <c r="BT77" s="33">
        <v>1443</v>
      </c>
      <c r="BU77" s="33">
        <v>1225</v>
      </c>
      <c r="BV77" s="33">
        <v>890</v>
      </c>
      <c r="BW77" s="33">
        <v>1537</v>
      </c>
      <c r="BX77" s="33">
        <v>1261</v>
      </c>
      <c r="BY77" s="33">
        <v>832</v>
      </c>
      <c r="BZ77" s="33">
        <v>417</v>
      </c>
      <c r="CA77" s="33">
        <v>1224</v>
      </c>
      <c r="CB77" s="33">
        <v>1277</v>
      </c>
      <c r="CC77" s="33">
        <v>1317</v>
      </c>
      <c r="CD77" s="33">
        <v>2877</v>
      </c>
      <c r="CE77" s="33">
        <v>2484</v>
      </c>
      <c r="CF77" s="33">
        <v>13164</v>
      </c>
      <c r="CG77" s="33">
        <v>16716</v>
      </c>
      <c r="CH77" s="33">
        <v>20454</v>
      </c>
      <c r="CI77" s="33">
        <v>18577</v>
      </c>
      <c r="CJ77" s="33">
        <v>12742</v>
      </c>
      <c r="CK77" s="33">
        <v>15505</v>
      </c>
      <c r="CL77" s="33">
        <v>12859</v>
      </c>
      <c r="CM77" s="33">
        <v>8151</v>
      </c>
      <c r="CN77" s="33">
        <v>17997</v>
      </c>
      <c r="CO77" s="33">
        <v>18669</v>
      </c>
      <c r="CP77" s="33">
        <v>17693</v>
      </c>
      <c r="CQ77" s="33">
        <v>34804</v>
      </c>
      <c r="CR77" s="33">
        <v>29005</v>
      </c>
      <c r="CS77" s="33">
        <v>64</v>
      </c>
      <c r="CT77" s="33">
        <v>10</v>
      </c>
      <c r="CU77" s="33" t="s">
        <v>856</v>
      </c>
      <c r="CV77" s="33">
        <v>0</v>
      </c>
      <c r="CW77" s="33">
        <v>467</v>
      </c>
      <c r="CX77" s="33" t="s">
        <v>856</v>
      </c>
      <c r="CY77" s="33">
        <v>145</v>
      </c>
      <c r="CZ77" s="33">
        <v>301</v>
      </c>
      <c r="DA77" s="33">
        <v>141</v>
      </c>
      <c r="DB77" s="33">
        <v>52</v>
      </c>
      <c r="DC77" s="33">
        <v>205</v>
      </c>
      <c r="DD77" s="33">
        <v>209</v>
      </c>
      <c r="DE77" s="33">
        <v>214</v>
      </c>
      <c r="DF77" s="33">
        <v>579</v>
      </c>
      <c r="DG77" s="33" t="s">
        <v>856</v>
      </c>
      <c r="DH77" s="33" t="s">
        <v>856</v>
      </c>
      <c r="DI77" s="33">
        <v>210</v>
      </c>
      <c r="DJ77" s="33">
        <v>493</v>
      </c>
      <c r="DK77" s="33">
        <v>0</v>
      </c>
      <c r="DL77" s="33">
        <v>22</v>
      </c>
      <c r="DM77" s="33">
        <v>1116</v>
      </c>
      <c r="DN77" s="33">
        <v>841</v>
      </c>
      <c r="DO77" s="33">
        <v>1062</v>
      </c>
      <c r="DP77" s="33">
        <v>796</v>
      </c>
      <c r="DQ77" s="33">
        <v>1190</v>
      </c>
      <c r="DR77" s="33">
        <v>19</v>
      </c>
      <c r="DS77" s="33">
        <v>1406</v>
      </c>
      <c r="DT77" s="33">
        <v>1189</v>
      </c>
      <c r="DU77" s="33">
        <v>470</v>
      </c>
      <c r="DV77" s="33">
        <v>6739</v>
      </c>
      <c r="DW77" s="33">
        <v>217092</v>
      </c>
      <c r="DX77" s="33">
        <v>240654</v>
      </c>
      <c r="DY77" s="33">
        <v>248669</v>
      </c>
      <c r="DZ77" s="33">
        <v>200802</v>
      </c>
      <c r="EA77" s="33">
        <v>219149</v>
      </c>
      <c r="EB77" s="33">
        <v>210187</v>
      </c>
      <c r="EC77" s="33">
        <v>156294</v>
      </c>
      <c r="ED77" s="33">
        <v>94263</v>
      </c>
      <c r="EE77" s="33">
        <v>234624</v>
      </c>
      <c r="EF77" s="33">
        <v>254752</v>
      </c>
      <c r="EG77" s="33">
        <v>230737</v>
      </c>
      <c r="EH77" s="33">
        <v>470068</v>
      </c>
      <c r="EI77" s="33">
        <v>396929</v>
      </c>
      <c r="EJ77" s="35">
        <v>2056265.2433</v>
      </c>
      <c r="EK77" s="35">
        <v>1816389.0758</v>
      </c>
      <c r="EL77" s="37">
        <v>1249541.987</v>
      </c>
      <c r="EM77" s="34">
        <v>559642.49591000006</v>
      </c>
      <c r="EN77" s="35">
        <v>2367085.7231000001</v>
      </c>
      <c r="EO77" s="35">
        <v>1864746.0733</v>
      </c>
      <c r="EP77" s="35">
        <v>1022525.6816</v>
      </c>
      <c r="EQ77" s="34">
        <v>368112.09162000002</v>
      </c>
      <c r="ER77" s="35">
        <v>1304928.0345999999</v>
      </c>
      <c r="ES77" s="35">
        <v>1466889.4188999999</v>
      </c>
      <c r="ET77" s="35">
        <v>1590274.1721000001</v>
      </c>
      <c r="EU77" s="35">
        <v>3576804.7831000001</v>
      </c>
      <c r="EV77" s="35">
        <v>3365411.9629000002</v>
      </c>
      <c r="EW77" s="35">
        <v>1850231.0018</v>
      </c>
      <c r="EX77" s="35">
        <v>1110478.4436999999</v>
      </c>
      <c r="EY77" s="34">
        <v>555170.99020999996</v>
      </c>
      <c r="EZ77" s="33">
        <v>148899</v>
      </c>
      <c r="FA77" s="35">
        <v>2071259.1248000001</v>
      </c>
      <c r="FB77" s="35">
        <v>1337704.8444000001</v>
      </c>
      <c r="FC77" s="34">
        <v>615679.64228000003</v>
      </c>
      <c r="FD77" s="34">
        <v>186608.34252000001</v>
      </c>
      <c r="FE77" s="35">
        <v>889529.91897</v>
      </c>
      <c r="FF77" s="35">
        <v>1039238.9515</v>
      </c>
      <c r="FG77" s="35">
        <v>1077600.8918999999</v>
      </c>
      <c r="FH77" s="35">
        <v>2571836.3039000002</v>
      </c>
      <c r="FI77" s="34">
        <v>2297825.3232999998</v>
      </c>
      <c r="FJ77" s="35">
        <v>3459415.2483999999</v>
      </c>
      <c r="FK77" s="35">
        <v>4294885.7067999998</v>
      </c>
      <c r="FL77" s="35">
        <v>4863147.6018000003</v>
      </c>
      <c r="FM77" s="35">
        <v>4228646.0290999999</v>
      </c>
      <c r="FN77" s="35">
        <v>3665681.8221</v>
      </c>
      <c r="FO77" s="35">
        <v>3992056.1974999998</v>
      </c>
      <c r="FP77" s="35">
        <v>3059982.9076</v>
      </c>
      <c r="FQ77" s="35">
        <v>1933165.1422999999</v>
      </c>
      <c r="FR77" s="35">
        <v>4321621.0993999997</v>
      </c>
      <c r="FS77" s="35">
        <v>4594479.4774000002</v>
      </c>
      <c r="FT77" s="37">
        <v>4436812.8049999997</v>
      </c>
      <c r="FU77" s="35">
        <v>8765121.5471000001</v>
      </c>
      <c r="FV77" s="35">
        <v>7378945.7268000003</v>
      </c>
      <c r="FW77" s="39">
        <v>56.634493333000002</v>
      </c>
      <c r="FX77" s="39">
        <v>59.667839858999997</v>
      </c>
      <c r="FY77" s="33">
        <v>1085</v>
      </c>
      <c r="FZ77" s="38">
        <v>125.92936702999999</v>
      </c>
      <c r="GA77" s="38">
        <v>130.82930048</v>
      </c>
      <c r="GB77" s="33">
        <v>2379</v>
      </c>
      <c r="GC77" s="47">
        <f t="shared" si="7"/>
        <v>0</v>
      </c>
      <c r="GD77" s="49">
        <f t="shared" si="8"/>
        <v>0</v>
      </c>
      <c r="GE77" s="31">
        <f t="shared" si="9"/>
        <v>4</v>
      </c>
    </row>
    <row r="78" spans="1:187" hidden="1" x14ac:dyDescent="0.25">
      <c r="A78" s="32" t="s">
        <v>918</v>
      </c>
      <c r="B78" s="32" t="s">
        <v>918</v>
      </c>
      <c r="C78" s="32" t="s">
        <v>919</v>
      </c>
      <c r="D78" s="45" t="s">
        <v>1538</v>
      </c>
      <c r="E78" s="45">
        <f t="shared" si="6"/>
        <v>35</v>
      </c>
      <c r="F78" s="33">
        <v>1165</v>
      </c>
      <c r="G78" s="33">
        <v>1304</v>
      </c>
      <c r="H78" s="33">
        <v>1131</v>
      </c>
      <c r="I78" s="33">
        <v>952</v>
      </c>
      <c r="J78" s="33">
        <v>1168</v>
      </c>
      <c r="K78" s="33">
        <v>1042</v>
      </c>
      <c r="L78" s="33">
        <v>799</v>
      </c>
      <c r="M78" s="33">
        <v>462</v>
      </c>
      <c r="N78" s="33">
        <v>721</v>
      </c>
      <c r="O78" s="33">
        <v>2830</v>
      </c>
      <c r="P78" s="33">
        <v>2320</v>
      </c>
      <c r="Q78" s="33">
        <v>1599</v>
      </c>
      <c r="R78" s="33">
        <v>553</v>
      </c>
      <c r="S78" s="33">
        <v>22927</v>
      </c>
      <c r="T78" s="33">
        <v>20769</v>
      </c>
      <c r="U78" s="33">
        <v>14309</v>
      </c>
      <c r="V78" s="33">
        <v>8210</v>
      </c>
      <c r="W78" s="33">
        <v>22187</v>
      </c>
      <c r="X78" s="33">
        <v>19113</v>
      </c>
      <c r="Y78" s="33">
        <v>11252</v>
      </c>
      <c r="Z78" s="33">
        <v>5185</v>
      </c>
      <c r="AA78" s="33">
        <v>6991</v>
      </c>
      <c r="AB78" s="33">
        <v>36824</v>
      </c>
      <c r="AC78" s="33">
        <v>36373</v>
      </c>
      <c r="AD78" s="33">
        <v>29262</v>
      </c>
      <c r="AE78" s="33">
        <v>14502</v>
      </c>
      <c r="AF78" s="33">
        <v>2256</v>
      </c>
      <c r="AG78" s="33">
        <v>2241</v>
      </c>
      <c r="AH78" s="33">
        <v>1890</v>
      </c>
      <c r="AI78" s="33">
        <v>1407</v>
      </c>
      <c r="AJ78" s="33">
        <v>2364</v>
      </c>
      <c r="AK78" s="33">
        <v>2158</v>
      </c>
      <c r="AL78" s="33">
        <v>1463</v>
      </c>
      <c r="AM78" s="33">
        <v>816</v>
      </c>
      <c r="AN78" s="33">
        <v>1053</v>
      </c>
      <c r="AO78" s="33">
        <v>5011</v>
      </c>
      <c r="AP78" s="33">
        <v>4294</v>
      </c>
      <c r="AQ78" s="33">
        <v>3034</v>
      </c>
      <c r="AR78" s="33">
        <v>1203</v>
      </c>
      <c r="AS78" s="33">
        <v>895</v>
      </c>
      <c r="AT78" s="33">
        <v>1286</v>
      </c>
      <c r="AU78" s="33">
        <v>1327</v>
      </c>
      <c r="AV78" s="33">
        <v>1247</v>
      </c>
      <c r="AW78" s="33">
        <v>953</v>
      </c>
      <c r="AX78" s="33">
        <v>1067</v>
      </c>
      <c r="AY78" s="33">
        <v>890</v>
      </c>
      <c r="AZ78" s="33">
        <v>632</v>
      </c>
      <c r="BA78" s="33">
        <v>628</v>
      </c>
      <c r="BB78" s="33">
        <v>2803</v>
      </c>
      <c r="BC78" s="33">
        <v>2322</v>
      </c>
      <c r="BD78" s="33">
        <v>1735</v>
      </c>
      <c r="BE78" s="33">
        <v>809</v>
      </c>
      <c r="BF78" s="33">
        <v>1361</v>
      </c>
      <c r="BG78" s="33">
        <v>955</v>
      </c>
      <c r="BH78" s="33">
        <v>563</v>
      </c>
      <c r="BI78" s="33">
        <v>160</v>
      </c>
      <c r="BJ78" s="33">
        <v>1411</v>
      </c>
      <c r="BK78" s="33">
        <v>1091</v>
      </c>
      <c r="BL78" s="33">
        <v>573</v>
      </c>
      <c r="BM78" s="33">
        <v>184</v>
      </c>
      <c r="BN78" s="33">
        <v>425</v>
      </c>
      <c r="BO78" s="33">
        <v>2208</v>
      </c>
      <c r="BP78" s="33">
        <v>1972</v>
      </c>
      <c r="BQ78" s="33">
        <v>1299</v>
      </c>
      <c r="BR78" s="33">
        <v>394</v>
      </c>
      <c r="BS78" s="33">
        <v>1095</v>
      </c>
      <c r="BT78" s="33">
        <v>1045</v>
      </c>
      <c r="BU78" s="33">
        <v>831</v>
      </c>
      <c r="BV78" s="33">
        <v>619</v>
      </c>
      <c r="BW78" s="33">
        <v>1098</v>
      </c>
      <c r="BX78" s="33">
        <v>935</v>
      </c>
      <c r="BY78" s="33">
        <v>603</v>
      </c>
      <c r="BZ78" s="33">
        <v>341</v>
      </c>
      <c r="CA78" s="33">
        <v>468</v>
      </c>
      <c r="CB78" s="33">
        <v>2305</v>
      </c>
      <c r="CC78" s="33">
        <v>1967</v>
      </c>
      <c r="CD78" s="33">
        <v>1313</v>
      </c>
      <c r="CE78" s="33">
        <v>514</v>
      </c>
      <c r="CF78" s="33">
        <v>10680</v>
      </c>
      <c r="CG78" s="33">
        <v>17930</v>
      </c>
      <c r="CH78" s="33">
        <v>20639</v>
      </c>
      <c r="CI78" s="33">
        <v>20788</v>
      </c>
      <c r="CJ78" s="33">
        <v>9842</v>
      </c>
      <c r="CK78" s="33">
        <v>13465</v>
      </c>
      <c r="CL78" s="33">
        <v>12267</v>
      </c>
      <c r="CM78" s="33">
        <v>10580</v>
      </c>
      <c r="CN78" s="33">
        <v>7101</v>
      </c>
      <c r="CO78" s="33">
        <v>36123</v>
      </c>
      <c r="CP78" s="33">
        <v>32346</v>
      </c>
      <c r="CQ78" s="33">
        <v>26566</v>
      </c>
      <c r="CR78" s="33">
        <v>14055</v>
      </c>
      <c r="CS78" s="33">
        <v>0</v>
      </c>
      <c r="CT78" s="33">
        <v>24</v>
      </c>
      <c r="CU78" s="33">
        <v>0</v>
      </c>
      <c r="CV78" s="33" t="s">
        <v>856</v>
      </c>
      <c r="CW78" s="33">
        <v>13</v>
      </c>
      <c r="CX78" s="33">
        <v>0</v>
      </c>
      <c r="CY78" s="33">
        <v>90</v>
      </c>
      <c r="CZ78" s="33">
        <v>108</v>
      </c>
      <c r="DA78" s="33">
        <v>0</v>
      </c>
      <c r="DB78" s="33">
        <v>65</v>
      </c>
      <c r="DC78" s="33">
        <v>114</v>
      </c>
      <c r="DD78" s="33">
        <v>59</v>
      </c>
      <c r="DE78" s="33">
        <v>46</v>
      </c>
      <c r="DF78" s="33" t="s">
        <v>856</v>
      </c>
      <c r="DG78" s="33">
        <v>529</v>
      </c>
      <c r="DH78" s="33">
        <v>453</v>
      </c>
      <c r="DI78" s="33">
        <v>104</v>
      </c>
      <c r="DJ78" s="33">
        <v>444</v>
      </c>
      <c r="DK78" s="33" t="s">
        <v>856</v>
      </c>
      <c r="DL78" s="33">
        <v>10</v>
      </c>
      <c r="DM78" s="33">
        <v>0</v>
      </c>
      <c r="DN78" s="33">
        <v>646</v>
      </c>
      <c r="DO78" s="33">
        <v>522</v>
      </c>
      <c r="DP78" s="33">
        <v>780</v>
      </c>
      <c r="DQ78" s="33">
        <v>1005</v>
      </c>
      <c r="DR78" s="33">
        <v>562</v>
      </c>
      <c r="DS78" s="33">
        <v>759</v>
      </c>
      <c r="DT78" s="33">
        <v>1059</v>
      </c>
      <c r="DU78" s="33">
        <v>1024</v>
      </c>
      <c r="DV78" s="33">
        <v>6118</v>
      </c>
      <c r="DW78" s="33">
        <v>122513</v>
      </c>
      <c r="DX78" s="33">
        <v>138969</v>
      </c>
      <c r="DY78" s="33">
        <v>120935</v>
      </c>
      <c r="DZ78" s="33">
        <v>102491</v>
      </c>
      <c r="EA78" s="33">
        <v>122380</v>
      </c>
      <c r="EB78" s="33">
        <v>107247</v>
      </c>
      <c r="EC78" s="33">
        <v>85805</v>
      </c>
      <c r="ED78" s="33">
        <v>50113</v>
      </c>
      <c r="EE78" s="33">
        <v>78604</v>
      </c>
      <c r="EF78" s="33">
        <v>296310</v>
      </c>
      <c r="EG78" s="33">
        <v>246453</v>
      </c>
      <c r="EH78" s="33">
        <v>170642</v>
      </c>
      <c r="EI78" s="33">
        <v>58444</v>
      </c>
      <c r="EJ78" s="35">
        <v>2122685.6987999999</v>
      </c>
      <c r="EK78" s="35">
        <v>2058486.3403</v>
      </c>
      <c r="EL78" s="35">
        <v>1435039.3918999999</v>
      </c>
      <c r="EM78" s="34">
        <v>869770.00734999997</v>
      </c>
      <c r="EN78" s="35">
        <v>2225833.9737</v>
      </c>
      <c r="EO78" s="35">
        <v>2000756.2874</v>
      </c>
      <c r="EP78" s="35">
        <v>1146371.9409</v>
      </c>
      <c r="EQ78" s="34">
        <v>559643.42585</v>
      </c>
      <c r="ER78" s="35">
        <v>742506.68446000002</v>
      </c>
      <c r="ES78" s="35">
        <v>3932578.6246000002</v>
      </c>
      <c r="ET78" s="35">
        <v>3703767.1546999998</v>
      </c>
      <c r="EU78" s="35">
        <v>2772055.6068000002</v>
      </c>
      <c r="EV78" s="34">
        <v>1267678.9955</v>
      </c>
      <c r="EW78" s="35">
        <v>1528025.7341</v>
      </c>
      <c r="EX78" s="34">
        <v>989491.84788999998</v>
      </c>
      <c r="EY78" s="34">
        <v>475310.43153</v>
      </c>
      <c r="EZ78" s="35">
        <v>123022.63559999999</v>
      </c>
      <c r="FA78" s="35">
        <v>1452606.7224999999</v>
      </c>
      <c r="FB78" s="34">
        <v>963781.82255000004</v>
      </c>
      <c r="FC78" s="34">
        <v>407652.08766999998</v>
      </c>
      <c r="FD78" s="34">
        <v>162046.40857999999</v>
      </c>
      <c r="FE78" s="34">
        <v>379487.51764999999</v>
      </c>
      <c r="FF78" s="35">
        <v>2268255.4611999998</v>
      </c>
      <c r="FG78" s="35">
        <v>1968832.6436999999</v>
      </c>
      <c r="FH78" s="35">
        <v>1133156.5541999999</v>
      </c>
      <c r="FI78" s="34">
        <v>352205.51357000001</v>
      </c>
      <c r="FJ78" s="35">
        <v>2458454.9632999999</v>
      </c>
      <c r="FK78" s="35">
        <v>3796556.3626000001</v>
      </c>
      <c r="FL78" s="35">
        <v>4194202.7962000002</v>
      </c>
      <c r="FM78" s="35">
        <v>3964333.8043999998</v>
      </c>
      <c r="FN78" s="35">
        <v>2524990.6309000002</v>
      </c>
      <c r="FO78" s="37">
        <v>3041280.1830000002</v>
      </c>
      <c r="FP78" s="35">
        <v>2718047.2568000001</v>
      </c>
      <c r="FQ78" s="35">
        <v>2190519.0778999999</v>
      </c>
      <c r="FR78" s="35">
        <v>1749362.807</v>
      </c>
      <c r="FS78" s="35">
        <v>8170234.8081</v>
      </c>
      <c r="FT78" s="35">
        <v>6927355.8372999998</v>
      </c>
      <c r="FU78" s="35">
        <v>5371641.3471999997</v>
      </c>
      <c r="FV78" s="37">
        <v>2669790.2755999998</v>
      </c>
      <c r="FW78" s="39">
        <v>60.884997859000002</v>
      </c>
      <c r="FX78" s="39">
        <v>64.337101747000006</v>
      </c>
      <c r="FY78" s="33">
        <v>939</v>
      </c>
      <c r="FZ78" s="39">
        <v>109.57179096</v>
      </c>
      <c r="GA78" s="39">
        <v>110.79136690999999</v>
      </c>
      <c r="GB78" s="33">
        <v>1617</v>
      </c>
      <c r="GC78" s="47">
        <f t="shared" si="7"/>
        <v>0</v>
      </c>
      <c r="GD78" s="49">
        <f t="shared" si="8"/>
        <v>0</v>
      </c>
      <c r="GE78" s="31">
        <f t="shared" si="9"/>
        <v>3</v>
      </c>
    </row>
    <row r="79" spans="1:187" hidden="1" x14ac:dyDescent="0.25">
      <c r="A79" s="32" t="s">
        <v>1030</v>
      </c>
      <c r="B79" s="32" t="s">
        <v>1030</v>
      </c>
      <c r="C79" s="32" t="s">
        <v>1031</v>
      </c>
      <c r="D79" s="45" t="s">
        <v>1588</v>
      </c>
      <c r="E79" s="45">
        <f t="shared" si="6"/>
        <v>52</v>
      </c>
      <c r="F79" s="33">
        <v>2915</v>
      </c>
      <c r="G79" s="33">
        <v>3417</v>
      </c>
      <c r="H79" s="33">
        <v>2875</v>
      </c>
      <c r="I79" s="33">
        <v>2455</v>
      </c>
      <c r="J79" s="33">
        <v>2873</v>
      </c>
      <c r="K79" s="33">
        <v>2684</v>
      </c>
      <c r="L79" s="33">
        <v>1994</v>
      </c>
      <c r="M79" s="33">
        <v>1094</v>
      </c>
      <c r="N79" s="33">
        <v>4472</v>
      </c>
      <c r="O79" s="33">
        <v>4130</v>
      </c>
      <c r="P79" s="33">
        <v>4430</v>
      </c>
      <c r="Q79" s="33">
        <v>4126</v>
      </c>
      <c r="R79" s="33">
        <v>3149</v>
      </c>
      <c r="S79" s="33">
        <v>16331</v>
      </c>
      <c r="T79" s="33">
        <v>13061</v>
      </c>
      <c r="U79" s="33">
        <v>7704</v>
      </c>
      <c r="V79" s="33">
        <v>3195</v>
      </c>
      <c r="W79" s="33">
        <v>17048</v>
      </c>
      <c r="X79" s="33">
        <v>11878</v>
      </c>
      <c r="Y79" s="33">
        <v>6246</v>
      </c>
      <c r="Z79" s="33">
        <v>1921</v>
      </c>
      <c r="AA79" s="33">
        <v>12782</v>
      </c>
      <c r="AB79" s="33">
        <v>14736</v>
      </c>
      <c r="AC79" s="33">
        <v>16005</v>
      </c>
      <c r="AD79" s="33">
        <v>18981</v>
      </c>
      <c r="AE79" s="33">
        <v>14880</v>
      </c>
      <c r="AF79" s="33">
        <v>4482</v>
      </c>
      <c r="AG79" s="33">
        <v>4169</v>
      </c>
      <c r="AH79" s="33">
        <v>2938</v>
      </c>
      <c r="AI79" s="33">
        <v>1786</v>
      </c>
      <c r="AJ79" s="33">
        <v>5110</v>
      </c>
      <c r="AK79" s="33">
        <v>3934</v>
      </c>
      <c r="AL79" s="33">
        <v>2424</v>
      </c>
      <c r="AM79" s="33">
        <v>968</v>
      </c>
      <c r="AN79" s="33">
        <v>4797</v>
      </c>
      <c r="AO79" s="33">
        <v>4864</v>
      </c>
      <c r="AP79" s="33">
        <v>5470</v>
      </c>
      <c r="AQ79" s="33">
        <v>6133</v>
      </c>
      <c r="AR79" s="33">
        <v>4547</v>
      </c>
      <c r="AS79" s="33">
        <v>1451</v>
      </c>
      <c r="AT79" s="33">
        <v>1759</v>
      </c>
      <c r="AU79" s="33">
        <v>1563</v>
      </c>
      <c r="AV79" s="33">
        <v>1326</v>
      </c>
      <c r="AW79" s="33">
        <v>1708</v>
      </c>
      <c r="AX79" s="33">
        <v>1590</v>
      </c>
      <c r="AY79" s="33">
        <v>1137</v>
      </c>
      <c r="AZ79" s="33">
        <v>651</v>
      </c>
      <c r="BA79" s="33">
        <v>2399</v>
      </c>
      <c r="BB79" s="33">
        <v>2318</v>
      </c>
      <c r="BC79" s="33">
        <v>2503</v>
      </c>
      <c r="BD79" s="33">
        <v>2277</v>
      </c>
      <c r="BE79" s="33">
        <v>1688</v>
      </c>
      <c r="BF79" s="33">
        <v>3031</v>
      </c>
      <c r="BG79" s="33">
        <v>2410</v>
      </c>
      <c r="BH79" s="33">
        <v>1375</v>
      </c>
      <c r="BI79" s="33">
        <v>460</v>
      </c>
      <c r="BJ79" s="33">
        <v>3402</v>
      </c>
      <c r="BK79" s="33">
        <v>2344</v>
      </c>
      <c r="BL79" s="33">
        <v>1287</v>
      </c>
      <c r="BM79" s="33">
        <v>317</v>
      </c>
      <c r="BN79" s="33">
        <v>2398</v>
      </c>
      <c r="BO79" s="33">
        <v>2546</v>
      </c>
      <c r="BP79" s="33">
        <v>2967</v>
      </c>
      <c r="BQ79" s="33">
        <v>3856</v>
      </c>
      <c r="BR79" s="33">
        <v>2859</v>
      </c>
      <c r="BS79" s="33">
        <v>2194</v>
      </c>
      <c r="BT79" s="33">
        <v>1982</v>
      </c>
      <c r="BU79" s="33">
        <v>1458</v>
      </c>
      <c r="BV79" s="33">
        <v>994</v>
      </c>
      <c r="BW79" s="33">
        <v>2298</v>
      </c>
      <c r="BX79" s="33">
        <v>1735</v>
      </c>
      <c r="BY79" s="33">
        <v>1050</v>
      </c>
      <c r="BZ79" s="33">
        <v>485</v>
      </c>
      <c r="CA79" s="33">
        <v>2302</v>
      </c>
      <c r="CB79" s="33">
        <v>2380</v>
      </c>
      <c r="CC79" s="33">
        <v>2655</v>
      </c>
      <c r="CD79" s="33">
        <v>2795</v>
      </c>
      <c r="CE79" s="33">
        <v>2064</v>
      </c>
      <c r="CF79" s="33">
        <v>13509</v>
      </c>
      <c r="CG79" s="33">
        <v>18557</v>
      </c>
      <c r="CH79" s="33">
        <v>16103</v>
      </c>
      <c r="CI79" s="33">
        <v>13846</v>
      </c>
      <c r="CJ79" s="33">
        <v>15000</v>
      </c>
      <c r="CK79" s="33">
        <v>16059</v>
      </c>
      <c r="CL79" s="33">
        <v>11684</v>
      </c>
      <c r="CM79" s="33">
        <v>7024</v>
      </c>
      <c r="CN79" s="33">
        <v>24255</v>
      </c>
      <c r="CO79" s="33">
        <v>23636</v>
      </c>
      <c r="CP79" s="33">
        <v>24099</v>
      </c>
      <c r="CQ79" s="33">
        <v>22747</v>
      </c>
      <c r="CR79" s="33">
        <v>17045</v>
      </c>
      <c r="CS79" s="33">
        <v>0</v>
      </c>
      <c r="CT79" s="33" t="s">
        <v>856</v>
      </c>
      <c r="CU79" s="33" t="s">
        <v>856</v>
      </c>
      <c r="CV79" s="33">
        <v>553</v>
      </c>
      <c r="CW79" s="33">
        <v>228</v>
      </c>
      <c r="CX79" s="33" t="s">
        <v>856</v>
      </c>
      <c r="CY79" s="33">
        <v>158</v>
      </c>
      <c r="CZ79" s="33">
        <v>0</v>
      </c>
      <c r="DA79" s="33">
        <v>0</v>
      </c>
      <c r="DB79" s="33">
        <v>276</v>
      </c>
      <c r="DC79" s="33" t="s">
        <v>856</v>
      </c>
      <c r="DD79" s="33">
        <v>170</v>
      </c>
      <c r="DE79" s="33">
        <v>240</v>
      </c>
      <c r="DF79" s="33">
        <v>0</v>
      </c>
      <c r="DG79" s="33">
        <v>1308</v>
      </c>
      <c r="DH79" s="33">
        <v>5</v>
      </c>
      <c r="DI79" s="33">
        <v>0</v>
      </c>
      <c r="DJ79" s="33">
        <v>0</v>
      </c>
      <c r="DK79" s="33">
        <v>1476</v>
      </c>
      <c r="DL79" s="33">
        <v>357</v>
      </c>
      <c r="DM79" s="33">
        <v>46</v>
      </c>
      <c r="DN79" s="33">
        <v>1458</v>
      </c>
      <c r="DO79" s="33">
        <v>1351</v>
      </c>
      <c r="DP79" s="33">
        <v>2441</v>
      </c>
      <c r="DQ79" s="33">
        <v>1370</v>
      </c>
      <c r="DR79" s="33">
        <v>1605</v>
      </c>
      <c r="DS79" s="33">
        <v>1208</v>
      </c>
      <c r="DT79" s="33">
        <v>4026</v>
      </c>
      <c r="DU79" s="33">
        <v>1087</v>
      </c>
      <c r="DV79" s="33">
        <v>6242</v>
      </c>
      <c r="DW79" s="33">
        <v>297723</v>
      </c>
      <c r="DX79" s="33">
        <v>353901</v>
      </c>
      <c r="DY79" s="33">
        <v>301839</v>
      </c>
      <c r="DZ79" s="33">
        <v>260001</v>
      </c>
      <c r="EA79" s="33">
        <v>288077</v>
      </c>
      <c r="EB79" s="33">
        <v>274600</v>
      </c>
      <c r="EC79" s="33">
        <v>206289</v>
      </c>
      <c r="ED79" s="33">
        <v>113618</v>
      </c>
      <c r="EE79" s="33">
        <v>466395</v>
      </c>
      <c r="EF79" s="33">
        <v>428078</v>
      </c>
      <c r="EG79" s="33">
        <v>457679</v>
      </c>
      <c r="EH79" s="33">
        <v>424320</v>
      </c>
      <c r="EI79" s="33">
        <v>319576</v>
      </c>
      <c r="EJ79" s="35">
        <v>1887107.4628999999</v>
      </c>
      <c r="EK79" s="35">
        <v>1556183.3066</v>
      </c>
      <c r="EL79" s="34">
        <v>932559.04055000003</v>
      </c>
      <c r="EM79" s="34">
        <v>392066.35187000001</v>
      </c>
      <c r="EN79" s="35">
        <v>1967649.0492</v>
      </c>
      <c r="EO79" s="35">
        <v>1394553.9103999999</v>
      </c>
      <c r="EP79" s="34">
        <v>740938.01538999996</v>
      </c>
      <c r="EQ79" s="34">
        <v>231099.28399</v>
      </c>
      <c r="ER79" s="35">
        <v>1533219.159</v>
      </c>
      <c r="ES79" s="35">
        <v>1749120.6331</v>
      </c>
      <c r="ET79" s="35">
        <v>1873192.0223000001</v>
      </c>
      <c r="EU79" s="35">
        <v>2214986.1187</v>
      </c>
      <c r="EV79" s="37">
        <v>1731638.4879000001</v>
      </c>
      <c r="EW79" s="35">
        <v>2798886.3997</v>
      </c>
      <c r="EX79" s="35">
        <v>2192466.5789000001</v>
      </c>
      <c r="EY79" s="37">
        <v>1149357.395</v>
      </c>
      <c r="EZ79" s="34">
        <v>412306.57698999997</v>
      </c>
      <c r="FA79" s="35">
        <v>3125117.3618000001</v>
      </c>
      <c r="FB79" s="35">
        <v>1856761.6572</v>
      </c>
      <c r="FC79" s="34">
        <v>995933.71044000005</v>
      </c>
      <c r="FD79" s="34">
        <v>236168.32707999999</v>
      </c>
      <c r="FE79" s="35">
        <v>1985366.1185000001</v>
      </c>
      <c r="FF79" s="35">
        <v>2320907.9575999998</v>
      </c>
      <c r="FG79" s="35">
        <v>2563982.8259000001</v>
      </c>
      <c r="FH79" s="35">
        <v>3342228.2209000001</v>
      </c>
      <c r="FI79" s="35">
        <v>2554512.8842000002</v>
      </c>
      <c r="FJ79" s="35">
        <v>3857998.0850999998</v>
      </c>
      <c r="FK79" s="35">
        <v>4983574.6546999998</v>
      </c>
      <c r="FL79" s="35">
        <v>4477867.1244000001</v>
      </c>
      <c r="FM79" s="35">
        <v>4050099.6815999998</v>
      </c>
      <c r="FN79" s="35">
        <v>4374520.5228000004</v>
      </c>
      <c r="FO79" s="35">
        <v>4464744.9165000003</v>
      </c>
      <c r="FP79" s="35">
        <v>3242043.4536000001</v>
      </c>
      <c r="FQ79" s="35">
        <v>1896672.0412999999</v>
      </c>
      <c r="FR79" s="35">
        <v>6922727.4088000003</v>
      </c>
      <c r="FS79" s="35">
        <v>6559133.9505000003</v>
      </c>
      <c r="FT79" s="35">
        <v>6970924.8521999996</v>
      </c>
      <c r="FU79" s="35">
        <v>6385654.9436999997</v>
      </c>
      <c r="FV79" s="35">
        <v>4509079.3247999996</v>
      </c>
      <c r="FW79" s="39">
        <v>57.661809183999999</v>
      </c>
      <c r="FX79" s="39">
        <v>56.720003099000003</v>
      </c>
      <c r="FY79" s="33">
        <v>1464</v>
      </c>
      <c r="FZ79" s="39">
        <v>91.810859879000006</v>
      </c>
      <c r="GA79" s="39">
        <v>92.092518694000006</v>
      </c>
      <c r="GB79" s="33">
        <v>2377</v>
      </c>
      <c r="GC79" s="47">
        <f t="shared" si="7"/>
        <v>0</v>
      </c>
      <c r="GD79" s="49">
        <f t="shared" si="8"/>
        <v>0</v>
      </c>
      <c r="GE79" s="31">
        <f t="shared" si="9"/>
        <v>4</v>
      </c>
    </row>
    <row r="80" spans="1:187" hidden="1" x14ac:dyDescent="0.25">
      <c r="A80" s="32" t="s">
        <v>840</v>
      </c>
      <c r="B80" s="32" t="s">
        <v>840</v>
      </c>
      <c r="C80" s="32" t="s">
        <v>841</v>
      </c>
      <c r="D80" s="45" t="s">
        <v>1658</v>
      </c>
      <c r="E80" s="45">
        <f t="shared" si="6"/>
        <v>43</v>
      </c>
      <c r="F80" s="33">
        <v>4157</v>
      </c>
      <c r="G80" s="33">
        <v>4383</v>
      </c>
      <c r="H80" s="33">
        <v>3873</v>
      </c>
      <c r="I80" s="33">
        <v>3109</v>
      </c>
      <c r="J80" s="33">
        <v>3681</v>
      </c>
      <c r="K80" s="33">
        <v>3339</v>
      </c>
      <c r="L80" s="33">
        <v>2482</v>
      </c>
      <c r="M80" s="33">
        <v>1308</v>
      </c>
      <c r="N80" s="33">
        <v>5603</v>
      </c>
      <c r="O80" s="33">
        <v>5249</v>
      </c>
      <c r="P80" s="33">
        <v>5431</v>
      </c>
      <c r="Q80" s="33">
        <v>5234</v>
      </c>
      <c r="R80" s="33">
        <v>4815</v>
      </c>
      <c r="S80" s="33">
        <v>16567</v>
      </c>
      <c r="T80" s="33">
        <v>13526</v>
      </c>
      <c r="U80" s="33">
        <v>7827</v>
      </c>
      <c r="V80" s="33">
        <v>3304</v>
      </c>
      <c r="W80" s="33">
        <v>14636</v>
      </c>
      <c r="X80" s="33">
        <v>10748</v>
      </c>
      <c r="Y80" s="33">
        <v>5206</v>
      </c>
      <c r="Z80" s="33">
        <v>1685</v>
      </c>
      <c r="AA80" s="33">
        <v>12984</v>
      </c>
      <c r="AB80" s="33">
        <v>13445</v>
      </c>
      <c r="AC80" s="33">
        <v>14623</v>
      </c>
      <c r="AD80" s="33">
        <v>15241</v>
      </c>
      <c r="AE80" s="33">
        <v>17206</v>
      </c>
      <c r="AF80" s="33">
        <v>5327</v>
      </c>
      <c r="AG80" s="33">
        <v>4687</v>
      </c>
      <c r="AH80" s="33">
        <v>3549</v>
      </c>
      <c r="AI80" s="33">
        <v>2568</v>
      </c>
      <c r="AJ80" s="33">
        <v>5199</v>
      </c>
      <c r="AK80" s="33">
        <v>4082</v>
      </c>
      <c r="AL80" s="33">
        <v>2504</v>
      </c>
      <c r="AM80" s="33">
        <v>1221</v>
      </c>
      <c r="AN80" s="33">
        <v>5659</v>
      </c>
      <c r="AO80" s="33">
        <v>5607</v>
      </c>
      <c r="AP80" s="33">
        <v>6283</v>
      </c>
      <c r="AQ80" s="33">
        <v>5775</v>
      </c>
      <c r="AR80" s="33">
        <v>5813</v>
      </c>
      <c r="AS80" s="33">
        <v>2764</v>
      </c>
      <c r="AT80" s="33">
        <v>3251</v>
      </c>
      <c r="AU80" s="33">
        <v>2912</v>
      </c>
      <c r="AV80" s="33">
        <v>2383</v>
      </c>
      <c r="AW80" s="33">
        <v>2653</v>
      </c>
      <c r="AX80" s="33">
        <v>2565</v>
      </c>
      <c r="AY80" s="33">
        <v>1939</v>
      </c>
      <c r="AZ80" s="33">
        <v>1069</v>
      </c>
      <c r="BA80" s="33">
        <v>4164</v>
      </c>
      <c r="BB80" s="33">
        <v>3953</v>
      </c>
      <c r="BC80" s="33">
        <v>4095</v>
      </c>
      <c r="BD80" s="33">
        <v>3876</v>
      </c>
      <c r="BE80" s="33">
        <v>3448</v>
      </c>
      <c r="BF80" s="33">
        <v>2563</v>
      </c>
      <c r="BG80" s="33">
        <v>1436</v>
      </c>
      <c r="BH80" s="33">
        <v>637</v>
      </c>
      <c r="BI80" s="33">
        <v>185</v>
      </c>
      <c r="BJ80" s="33">
        <v>2546</v>
      </c>
      <c r="BK80" s="33">
        <v>1517</v>
      </c>
      <c r="BL80" s="33">
        <v>565</v>
      </c>
      <c r="BM80" s="33">
        <v>152</v>
      </c>
      <c r="BN80" s="33">
        <v>1495</v>
      </c>
      <c r="BO80" s="33">
        <v>1654</v>
      </c>
      <c r="BP80" s="33">
        <v>2188</v>
      </c>
      <c r="BQ80" s="33">
        <v>1899</v>
      </c>
      <c r="BR80" s="33">
        <v>2365</v>
      </c>
      <c r="BS80" s="33">
        <v>2766</v>
      </c>
      <c r="BT80" s="33">
        <v>2422</v>
      </c>
      <c r="BU80" s="33">
        <v>1838</v>
      </c>
      <c r="BV80" s="33">
        <v>1387</v>
      </c>
      <c r="BW80" s="33">
        <v>2374</v>
      </c>
      <c r="BX80" s="33">
        <v>1847</v>
      </c>
      <c r="BY80" s="33">
        <v>1212</v>
      </c>
      <c r="BZ80" s="33">
        <v>593</v>
      </c>
      <c r="CA80" s="33">
        <v>2675</v>
      </c>
      <c r="CB80" s="33">
        <v>2759</v>
      </c>
      <c r="CC80" s="33">
        <v>3181</v>
      </c>
      <c r="CD80" s="33">
        <v>2915</v>
      </c>
      <c r="CE80" s="33">
        <v>2909</v>
      </c>
      <c r="CF80" s="33">
        <v>24452</v>
      </c>
      <c r="CG80" s="33">
        <v>34530</v>
      </c>
      <c r="CH80" s="33">
        <v>36656</v>
      </c>
      <c r="CI80" s="33">
        <v>29616</v>
      </c>
      <c r="CJ80" s="33">
        <v>23335</v>
      </c>
      <c r="CK80" s="33">
        <v>22943</v>
      </c>
      <c r="CL80" s="33">
        <v>23136</v>
      </c>
      <c r="CM80" s="33">
        <v>12765</v>
      </c>
      <c r="CN80" s="33">
        <v>43536</v>
      </c>
      <c r="CO80" s="33">
        <v>41514</v>
      </c>
      <c r="CP80" s="33">
        <v>49795</v>
      </c>
      <c r="CQ80" s="33">
        <v>38786</v>
      </c>
      <c r="CR80" s="33">
        <v>33802</v>
      </c>
      <c r="CS80" s="33">
        <v>0</v>
      </c>
      <c r="CT80" s="33">
        <v>0</v>
      </c>
      <c r="CU80" s="33">
        <v>126</v>
      </c>
      <c r="CV80" s="33">
        <v>1002</v>
      </c>
      <c r="CW80" s="33">
        <v>46</v>
      </c>
      <c r="CX80" s="33">
        <v>0</v>
      </c>
      <c r="CY80" s="33">
        <v>139</v>
      </c>
      <c r="CZ80" s="33">
        <v>0</v>
      </c>
      <c r="DA80" s="33">
        <v>2294</v>
      </c>
      <c r="DB80" s="33">
        <v>21</v>
      </c>
      <c r="DC80" s="33">
        <v>0</v>
      </c>
      <c r="DD80" s="33">
        <v>0</v>
      </c>
      <c r="DE80" s="33">
        <v>127</v>
      </c>
      <c r="DF80" s="33">
        <v>0</v>
      </c>
      <c r="DG80" s="33">
        <v>1145</v>
      </c>
      <c r="DH80" s="33">
        <v>0</v>
      </c>
      <c r="DI80" s="33">
        <v>316</v>
      </c>
      <c r="DJ80" s="33">
        <v>1388</v>
      </c>
      <c r="DK80" s="33">
        <v>0</v>
      </c>
      <c r="DL80" s="33">
        <v>1604</v>
      </c>
      <c r="DM80" s="33">
        <v>0</v>
      </c>
      <c r="DN80" s="33">
        <v>1015</v>
      </c>
      <c r="DO80" s="33">
        <v>1618</v>
      </c>
      <c r="DP80" s="33">
        <v>621</v>
      </c>
      <c r="DQ80" s="33">
        <v>2401</v>
      </c>
      <c r="DR80" s="33">
        <v>2178</v>
      </c>
      <c r="DS80" s="33">
        <v>765</v>
      </c>
      <c r="DT80" s="33">
        <v>0</v>
      </c>
      <c r="DU80" s="33">
        <v>4549</v>
      </c>
      <c r="DV80" s="33">
        <v>6963</v>
      </c>
      <c r="DW80" s="33">
        <v>485586</v>
      </c>
      <c r="DX80" s="33">
        <v>517267</v>
      </c>
      <c r="DY80" s="33">
        <v>460987</v>
      </c>
      <c r="DZ80" s="33">
        <v>374088</v>
      </c>
      <c r="EA80" s="33">
        <v>437941</v>
      </c>
      <c r="EB80" s="33">
        <v>401653</v>
      </c>
      <c r="EC80" s="33">
        <v>300976</v>
      </c>
      <c r="ED80" s="33">
        <v>159611</v>
      </c>
      <c r="EE80" s="33">
        <v>670570</v>
      </c>
      <c r="EF80" s="33">
        <v>627866</v>
      </c>
      <c r="EG80" s="33">
        <v>649705</v>
      </c>
      <c r="EH80" s="33">
        <v>620889</v>
      </c>
      <c r="EI80" s="33">
        <v>569079</v>
      </c>
      <c r="EJ80" s="40">
        <v>1966247.42</v>
      </c>
      <c r="EK80" s="35">
        <v>1706885.3603000001</v>
      </c>
      <c r="EL80" s="35">
        <v>991978.44629999995</v>
      </c>
      <c r="EM80" s="35">
        <v>432123.79810000001</v>
      </c>
      <c r="EN80" s="35">
        <v>1719434.7227</v>
      </c>
      <c r="EO80" s="35">
        <v>1313700.0818</v>
      </c>
      <c r="EP80" s="34">
        <v>665021.80758999998</v>
      </c>
      <c r="EQ80" s="34">
        <v>213383.70994</v>
      </c>
      <c r="ER80" s="35">
        <v>1621055.1405</v>
      </c>
      <c r="ES80" s="37">
        <v>1667088.959</v>
      </c>
      <c r="ET80" s="35">
        <v>1781134.0508000001</v>
      </c>
      <c r="EU80" s="37">
        <v>1857606.652</v>
      </c>
      <c r="EV80" s="35">
        <v>2081890.5445999999</v>
      </c>
      <c r="EW80" s="35">
        <v>3673953.9687999999</v>
      </c>
      <c r="EX80" s="35">
        <v>2003522.5711000001</v>
      </c>
      <c r="EY80" s="34">
        <v>839655.10193</v>
      </c>
      <c r="EZ80" s="34">
        <v>226143.52251000001</v>
      </c>
      <c r="FA80" s="35">
        <v>3117410.2428000001</v>
      </c>
      <c r="FB80" s="37">
        <v>1714906.686</v>
      </c>
      <c r="FC80" s="35">
        <v>664098.79440000001</v>
      </c>
      <c r="FD80" s="34">
        <v>152901.42282000001</v>
      </c>
      <c r="FE80" s="35">
        <v>1771159.976</v>
      </c>
      <c r="FF80" s="35">
        <v>1992526.0327999999</v>
      </c>
      <c r="FG80" s="35">
        <v>2872902.5323999999</v>
      </c>
      <c r="FH80" s="35">
        <v>2735024.9098999999</v>
      </c>
      <c r="FI80" s="37">
        <v>3020978.8591999998</v>
      </c>
      <c r="FJ80" s="37">
        <v>6560707.068</v>
      </c>
      <c r="FK80" s="35">
        <v>8531779.1731000002</v>
      </c>
      <c r="FL80" s="35">
        <v>8428816.9765000008</v>
      </c>
      <c r="FM80" s="35">
        <v>6977045.8165999996</v>
      </c>
      <c r="FN80" s="35">
        <v>6205528.1327</v>
      </c>
      <c r="FO80" s="37">
        <v>6243640.2910000002</v>
      </c>
      <c r="FP80" s="35">
        <v>5288162.0104</v>
      </c>
      <c r="FQ80" s="35">
        <v>3119048.8931999998</v>
      </c>
      <c r="FR80" s="37">
        <v>11028649.845000001</v>
      </c>
      <c r="FS80" s="35">
        <v>10618971.921</v>
      </c>
      <c r="FT80" s="37">
        <v>11250590.123</v>
      </c>
      <c r="FU80" s="37">
        <v>9829375.5689000003</v>
      </c>
      <c r="FV80" s="37">
        <v>8627140.9039999992</v>
      </c>
      <c r="FW80" s="39">
        <v>71.682430232000002</v>
      </c>
      <c r="FX80" s="39">
        <v>72.519476953999998</v>
      </c>
      <c r="FY80" s="33">
        <v>2113</v>
      </c>
      <c r="FZ80" s="38">
        <v>157.62230149999999</v>
      </c>
      <c r="GA80" s="38">
        <v>158.93880633000001</v>
      </c>
      <c r="GB80" s="33">
        <v>4631</v>
      </c>
      <c r="GC80" s="47">
        <f t="shared" si="7"/>
        <v>0</v>
      </c>
      <c r="GD80" s="49">
        <f t="shared" si="8"/>
        <v>0</v>
      </c>
      <c r="GE80" s="31">
        <f t="shared" si="9"/>
        <v>0</v>
      </c>
    </row>
    <row r="81" spans="1:187" hidden="1" x14ac:dyDescent="0.25">
      <c r="A81" s="32" t="s">
        <v>932</v>
      </c>
      <c r="B81" s="32" t="s">
        <v>932</v>
      </c>
      <c r="C81" s="32" t="s">
        <v>933</v>
      </c>
      <c r="D81" s="45" t="s">
        <v>1696</v>
      </c>
      <c r="E81" s="45">
        <f t="shared" si="6"/>
        <v>41</v>
      </c>
      <c r="F81" s="33">
        <v>3017</v>
      </c>
      <c r="G81" s="33">
        <v>3582</v>
      </c>
      <c r="H81" s="33">
        <v>3409</v>
      </c>
      <c r="I81" s="33">
        <v>2826</v>
      </c>
      <c r="J81" s="33">
        <v>2760</v>
      </c>
      <c r="K81" s="33">
        <v>2835</v>
      </c>
      <c r="L81" s="33">
        <v>2146</v>
      </c>
      <c r="M81" s="33">
        <v>1292</v>
      </c>
      <c r="N81" s="33">
        <v>6089</v>
      </c>
      <c r="O81" s="33">
        <v>3607</v>
      </c>
      <c r="P81" s="33">
        <v>3711</v>
      </c>
      <c r="Q81" s="33">
        <v>3873</v>
      </c>
      <c r="R81" s="33">
        <v>4587</v>
      </c>
      <c r="S81" s="33">
        <v>35612</v>
      </c>
      <c r="T81" s="33">
        <v>28130</v>
      </c>
      <c r="U81" s="33">
        <v>19561</v>
      </c>
      <c r="V81" s="33">
        <v>9255</v>
      </c>
      <c r="W81" s="33">
        <v>34506</v>
      </c>
      <c r="X81" s="33">
        <v>27905</v>
      </c>
      <c r="Y81" s="33">
        <v>14547</v>
      </c>
      <c r="Z81" s="33">
        <v>5299</v>
      </c>
      <c r="AA81" s="33">
        <v>35510</v>
      </c>
      <c r="AB81" s="33">
        <v>27502</v>
      </c>
      <c r="AC81" s="33">
        <v>30322</v>
      </c>
      <c r="AD81" s="33">
        <v>35896</v>
      </c>
      <c r="AE81" s="33">
        <v>45585</v>
      </c>
      <c r="AF81" s="33">
        <v>7095</v>
      </c>
      <c r="AG81" s="33">
        <v>6288</v>
      </c>
      <c r="AH81" s="33">
        <v>4770</v>
      </c>
      <c r="AI81" s="33">
        <v>3099</v>
      </c>
      <c r="AJ81" s="33">
        <v>7628</v>
      </c>
      <c r="AK81" s="33">
        <v>5932</v>
      </c>
      <c r="AL81" s="33">
        <v>3617</v>
      </c>
      <c r="AM81" s="33">
        <v>1668</v>
      </c>
      <c r="AN81" s="33">
        <v>9266</v>
      </c>
      <c r="AO81" s="33">
        <v>6537</v>
      </c>
      <c r="AP81" s="33">
        <v>7289</v>
      </c>
      <c r="AQ81" s="33">
        <v>7756</v>
      </c>
      <c r="AR81" s="33">
        <v>9249</v>
      </c>
      <c r="AS81" s="33">
        <v>3253</v>
      </c>
      <c r="AT81" s="33">
        <v>3733</v>
      </c>
      <c r="AU81" s="33">
        <v>3529</v>
      </c>
      <c r="AV81" s="33">
        <v>2749</v>
      </c>
      <c r="AW81" s="33">
        <v>3467</v>
      </c>
      <c r="AX81" s="33">
        <v>3287</v>
      </c>
      <c r="AY81" s="33">
        <v>2478</v>
      </c>
      <c r="AZ81" s="33">
        <v>1388</v>
      </c>
      <c r="BA81" s="33">
        <v>6233</v>
      </c>
      <c r="BB81" s="33">
        <v>4041</v>
      </c>
      <c r="BC81" s="33">
        <v>4206</v>
      </c>
      <c r="BD81" s="33">
        <v>4423</v>
      </c>
      <c r="BE81" s="33">
        <v>4981</v>
      </c>
      <c r="BF81" s="33">
        <v>3842</v>
      </c>
      <c r="BG81" s="33">
        <v>2555</v>
      </c>
      <c r="BH81" s="33">
        <v>1241</v>
      </c>
      <c r="BI81" s="33">
        <v>350</v>
      </c>
      <c r="BJ81" s="33">
        <v>4161</v>
      </c>
      <c r="BK81" s="33">
        <v>2645</v>
      </c>
      <c r="BL81" s="33">
        <v>1139</v>
      </c>
      <c r="BM81" s="33">
        <v>280</v>
      </c>
      <c r="BN81" s="33">
        <v>3033</v>
      </c>
      <c r="BO81" s="33">
        <v>2496</v>
      </c>
      <c r="BP81" s="33">
        <v>3083</v>
      </c>
      <c r="BQ81" s="33">
        <v>3333</v>
      </c>
      <c r="BR81" s="33">
        <v>4268</v>
      </c>
      <c r="BS81" s="33">
        <v>3507</v>
      </c>
      <c r="BT81" s="33">
        <v>3158</v>
      </c>
      <c r="BU81" s="33">
        <v>2536</v>
      </c>
      <c r="BV81" s="33">
        <v>1800</v>
      </c>
      <c r="BW81" s="33">
        <v>3346</v>
      </c>
      <c r="BX81" s="33">
        <v>2685</v>
      </c>
      <c r="BY81" s="33">
        <v>1746</v>
      </c>
      <c r="BZ81" s="33">
        <v>862</v>
      </c>
      <c r="CA81" s="33">
        <v>4544</v>
      </c>
      <c r="CB81" s="33">
        <v>3161</v>
      </c>
      <c r="CC81" s="33">
        <v>3512</v>
      </c>
      <c r="CD81" s="33">
        <v>3830</v>
      </c>
      <c r="CE81" s="33">
        <v>4593</v>
      </c>
      <c r="CF81" s="33">
        <v>29580</v>
      </c>
      <c r="CG81" s="33">
        <v>36937</v>
      </c>
      <c r="CH81" s="33">
        <v>37574</v>
      </c>
      <c r="CI81" s="33">
        <v>31252</v>
      </c>
      <c r="CJ81" s="33">
        <v>31706</v>
      </c>
      <c r="CK81" s="33">
        <v>31770</v>
      </c>
      <c r="CL81" s="33">
        <v>24405</v>
      </c>
      <c r="CM81" s="33">
        <v>15051</v>
      </c>
      <c r="CN81" s="33">
        <v>57055</v>
      </c>
      <c r="CO81" s="33">
        <v>40861</v>
      </c>
      <c r="CP81" s="33">
        <v>43376</v>
      </c>
      <c r="CQ81" s="33">
        <v>46637</v>
      </c>
      <c r="CR81" s="33">
        <v>50346</v>
      </c>
      <c r="CS81" s="33">
        <v>87</v>
      </c>
      <c r="CT81" s="33">
        <v>150</v>
      </c>
      <c r="CU81" s="33">
        <v>772</v>
      </c>
      <c r="CV81" s="33">
        <v>70</v>
      </c>
      <c r="CW81" s="33">
        <v>0</v>
      </c>
      <c r="CX81" s="33">
        <v>8</v>
      </c>
      <c r="CY81" s="33">
        <v>187</v>
      </c>
      <c r="CZ81" s="33">
        <v>1131</v>
      </c>
      <c r="DA81" s="33">
        <v>79</v>
      </c>
      <c r="DB81" s="33">
        <v>97</v>
      </c>
      <c r="DC81" s="33">
        <v>505</v>
      </c>
      <c r="DD81" s="33">
        <v>368</v>
      </c>
      <c r="DE81" s="33">
        <v>614</v>
      </c>
      <c r="DF81" s="33">
        <v>396</v>
      </c>
      <c r="DG81" s="33">
        <v>203</v>
      </c>
      <c r="DH81" s="33">
        <v>63</v>
      </c>
      <c r="DI81" s="33">
        <v>370</v>
      </c>
      <c r="DJ81" s="33">
        <v>2259</v>
      </c>
      <c r="DK81" s="33">
        <v>351</v>
      </c>
      <c r="DL81" s="33">
        <v>2153</v>
      </c>
      <c r="DM81" s="33">
        <v>545</v>
      </c>
      <c r="DN81" s="33">
        <v>2959</v>
      </c>
      <c r="DO81" s="33">
        <v>1689</v>
      </c>
      <c r="DP81" s="33">
        <v>2107</v>
      </c>
      <c r="DQ81" s="33">
        <v>2193</v>
      </c>
      <c r="DR81" s="33">
        <v>2333</v>
      </c>
      <c r="DS81" s="33">
        <v>1436</v>
      </c>
      <c r="DT81" s="33">
        <v>3261</v>
      </c>
      <c r="DU81" s="33">
        <v>5059</v>
      </c>
      <c r="DV81" s="33">
        <v>6810</v>
      </c>
      <c r="DW81" s="33">
        <v>352460</v>
      </c>
      <c r="DX81" s="33">
        <v>430364</v>
      </c>
      <c r="DY81" s="33">
        <v>414588</v>
      </c>
      <c r="DZ81" s="33">
        <v>344496</v>
      </c>
      <c r="EA81" s="33">
        <v>332471</v>
      </c>
      <c r="EB81" s="33">
        <v>346555</v>
      </c>
      <c r="EC81" s="33">
        <v>262474</v>
      </c>
      <c r="ED81" s="33">
        <v>158508</v>
      </c>
      <c r="EE81" s="33">
        <v>729481</v>
      </c>
      <c r="EF81" s="33">
        <v>439662</v>
      </c>
      <c r="EG81" s="33">
        <v>452381</v>
      </c>
      <c r="EH81" s="33">
        <v>471176</v>
      </c>
      <c r="EI81" s="33">
        <v>549216</v>
      </c>
      <c r="EJ81" s="35">
        <v>3859273.5614999998</v>
      </c>
      <c r="EK81" s="35">
        <v>3322079.0230999999</v>
      </c>
      <c r="EL81" s="35">
        <v>2278791.8333999999</v>
      </c>
      <c r="EM81" s="35">
        <v>1107458.0715000001</v>
      </c>
      <c r="EN81" s="35">
        <v>3863195.1261999998</v>
      </c>
      <c r="EO81" s="35">
        <v>3260109.5257000001</v>
      </c>
      <c r="EP81" s="35">
        <v>1720606.6846</v>
      </c>
      <c r="EQ81" s="34">
        <v>626019.74971</v>
      </c>
      <c r="ER81" s="35">
        <v>4045638.3571000001</v>
      </c>
      <c r="ES81" s="35">
        <v>3178292.4833999998</v>
      </c>
      <c r="ET81" s="35">
        <v>3475249.9043000001</v>
      </c>
      <c r="EU81" s="35">
        <v>4111011.9489000002</v>
      </c>
      <c r="EV81" s="35">
        <v>5227340.8817999996</v>
      </c>
      <c r="EW81" s="35">
        <v>5180687.9217999997</v>
      </c>
      <c r="EX81" s="35">
        <v>3063521.5458999998</v>
      </c>
      <c r="EY81" s="35">
        <v>1269247.9883999999</v>
      </c>
      <c r="EZ81" s="34">
        <v>373314.41045999998</v>
      </c>
      <c r="FA81" s="35">
        <v>5613766.2144999998</v>
      </c>
      <c r="FB81" s="35">
        <v>3257853.1483</v>
      </c>
      <c r="FC81" s="35">
        <v>1292288.1447999999</v>
      </c>
      <c r="FD81" s="34">
        <v>240242.02158</v>
      </c>
      <c r="FE81" s="37">
        <v>3432804.8553999998</v>
      </c>
      <c r="FF81" s="37">
        <v>3218135.1028999998</v>
      </c>
      <c r="FG81" s="35">
        <v>3805931.1875</v>
      </c>
      <c r="FH81" s="35">
        <v>4430507.4970000004</v>
      </c>
      <c r="FI81" s="35">
        <v>5403542.7529999996</v>
      </c>
      <c r="FJ81" s="35">
        <v>8854287.4771999996</v>
      </c>
      <c r="FK81" s="37">
        <v>10397439.375</v>
      </c>
      <c r="FL81" s="37">
        <v>10495333.528999999</v>
      </c>
      <c r="FM81" s="35">
        <v>8264068.4808</v>
      </c>
      <c r="FN81" s="35">
        <v>9551287.8282999992</v>
      </c>
      <c r="FO81" s="35">
        <v>9189158.4559000004</v>
      </c>
      <c r="FP81" s="35">
        <v>6950624.9326999998</v>
      </c>
      <c r="FQ81" s="35">
        <v>4002168.1405000002</v>
      </c>
      <c r="FR81" s="37">
        <v>17133316.403000001</v>
      </c>
      <c r="FS81" s="37">
        <v>11703447.685000001</v>
      </c>
      <c r="FT81" s="37">
        <v>12092380.200999999</v>
      </c>
      <c r="FU81" s="37">
        <v>12690960.965</v>
      </c>
      <c r="FV81" s="37">
        <v>14084262.964</v>
      </c>
      <c r="FW81" s="39">
        <v>72.715730640000004</v>
      </c>
      <c r="FX81" s="39">
        <v>72.748584682000001</v>
      </c>
      <c r="FY81" s="33">
        <v>2917</v>
      </c>
      <c r="FZ81" s="38">
        <v>142.08380253000001</v>
      </c>
      <c r="GA81" s="41">
        <v>143.52694715000001</v>
      </c>
      <c r="GB81" s="33">
        <v>5755</v>
      </c>
      <c r="GC81" s="47">
        <f t="shared" si="7"/>
        <v>0</v>
      </c>
      <c r="GD81" s="49">
        <f t="shared" si="8"/>
        <v>0</v>
      </c>
      <c r="GE81" s="31">
        <f t="shared" si="9"/>
        <v>0</v>
      </c>
    </row>
    <row r="82" spans="1:187" hidden="1" x14ac:dyDescent="0.25">
      <c r="A82" s="32" t="s">
        <v>844</v>
      </c>
      <c r="B82" s="32" t="s">
        <v>844</v>
      </c>
      <c r="C82" s="32" t="s">
        <v>845</v>
      </c>
      <c r="D82" s="45" t="s">
        <v>1660</v>
      </c>
      <c r="E82" s="45">
        <f t="shared" si="6"/>
        <v>48</v>
      </c>
      <c r="F82" s="33">
        <v>2359</v>
      </c>
      <c r="G82" s="33">
        <v>2694</v>
      </c>
      <c r="H82" s="33">
        <v>2565</v>
      </c>
      <c r="I82" s="33">
        <v>2289</v>
      </c>
      <c r="J82" s="33">
        <v>2316</v>
      </c>
      <c r="K82" s="33">
        <v>2184</v>
      </c>
      <c r="L82" s="33">
        <v>1667</v>
      </c>
      <c r="M82" s="33">
        <v>1024</v>
      </c>
      <c r="N82" s="33">
        <v>920</v>
      </c>
      <c r="O82" s="33">
        <v>1232</v>
      </c>
      <c r="P82" s="33">
        <v>2818</v>
      </c>
      <c r="Q82" s="33">
        <v>5180</v>
      </c>
      <c r="R82" s="33">
        <v>6948</v>
      </c>
      <c r="S82" s="33">
        <v>34749</v>
      </c>
      <c r="T82" s="33">
        <v>29111</v>
      </c>
      <c r="U82" s="33">
        <v>17058</v>
      </c>
      <c r="V82" s="33">
        <v>8048</v>
      </c>
      <c r="W82" s="33">
        <v>40143</v>
      </c>
      <c r="X82" s="33">
        <v>29238</v>
      </c>
      <c r="Y82" s="33">
        <v>16281</v>
      </c>
      <c r="Z82" s="33">
        <v>5303</v>
      </c>
      <c r="AA82" s="33">
        <v>6110</v>
      </c>
      <c r="AB82" s="33">
        <v>12157</v>
      </c>
      <c r="AC82" s="33">
        <v>27311</v>
      </c>
      <c r="AD82" s="33">
        <v>54028</v>
      </c>
      <c r="AE82" s="33">
        <v>80325</v>
      </c>
      <c r="AF82" s="33">
        <v>6859</v>
      </c>
      <c r="AG82" s="33">
        <v>5701</v>
      </c>
      <c r="AH82" s="33">
        <v>4159</v>
      </c>
      <c r="AI82" s="33">
        <v>2998</v>
      </c>
      <c r="AJ82" s="33">
        <v>8185</v>
      </c>
      <c r="AK82" s="33">
        <v>5905</v>
      </c>
      <c r="AL82" s="33">
        <v>3610</v>
      </c>
      <c r="AM82" s="33">
        <v>1695</v>
      </c>
      <c r="AN82" s="33">
        <v>1630</v>
      </c>
      <c r="AO82" s="33">
        <v>2648</v>
      </c>
      <c r="AP82" s="33">
        <v>6170</v>
      </c>
      <c r="AQ82" s="33">
        <v>11598</v>
      </c>
      <c r="AR82" s="33">
        <v>17066</v>
      </c>
      <c r="AS82" s="33">
        <v>2456</v>
      </c>
      <c r="AT82" s="33">
        <v>2805</v>
      </c>
      <c r="AU82" s="33">
        <v>2693</v>
      </c>
      <c r="AV82" s="33">
        <v>2405</v>
      </c>
      <c r="AW82" s="33">
        <v>2842</v>
      </c>
      <c r="AX82" s="33">
        <v>2666</v>
      </c>
      <c r="AY82" s="33">
        <v>1983</v>
      </c>
      <c r="AZ82" s="33">
        <v>1237</v>
      </c>
      <c r="BA82" s="33">
        <v>1003</v>
      </c>
      <c r="BB82" s="33">
        <v>1412</v>
      </c>
      <c r="BC82" s="33">
        <v>3202</v>
      </c>
      <c r="BD82" s="33">
        <v>5587</v>
      </c>
      <c r="BE82" s="33">
        <v>7883</v>
      </c>
      <c r="BF82" s="33">
        <v>4403</v>
      </c>
      <c r="BG82" s="33">
        <v>2896</v>
      </c>
      <c r="BH82" s="33">
        <v>1466</v>
      </c>
      <c r="BI82" s="33">
        <v>593</v>
      </c>
      <c r="BJ82" s="33">
        <v>5343</v>
      </c>
      <c r="BK82" s="33">
        <v>3239</v>
      </c>
      <c r="BL82" s="33">
        <v>1627</v>
      </c>
      <c r="BM82" s="33">
        <v>458</v>
      </c>
      <c r="BN82" s="33">
        <v>627</v>
      </c>
      <c r="BO82" s="33">
        <v>1236</v>
      </c>
      <c r="BP82" s="33">
        <v>2968</v>
      </c>
      <c r="BQ82" s="33">
        <v>6011</v>
      </c>
      <c r="BR82" s="33">
        <v>9183</v>
      </c>
      <c r="BS82" s="33">
        <v>3470</v>
      </c>
      <c r="BT82" s="33">
        <v>3061</v>
      </c>
      <c r="BU82" s="33">
        <v>2299</v>
      </c>
      <c r="BV82" s="33">
        <v>1756</v>
      </c>
      <c r="BW82" s="33">
        <v>3551</v>
      </c>
      <c r="BX82" s="33">
        <v>2705</v>
      </c>
      <c r="BY82" s="33">
        <v>1717</v>
      </c>
      <c r="BZ82" s="33">
        <v>889</v>
      </c>
      <c r="CA82" s="33">
        <v>741</v>
      </c>
      <c r="CB82" s="33">
        <v>1225</v>
      </c>
      <c r="CC82" s="33">
        <v>3037</v>
      </c>
      <c r="CD82" s="33">
        <v>5855</v>
      </c>
      <c r="CE82" s="33">
        <v>8590</v>
      </c>
      <c r="CF82" s="33">
        <v>22690</v>
      </c>
      <c r="CG82" s="33">
        <v>28539</v>
      </c>
      <c r="CH82" s="33">
        <v>25513</v>
      </c>
      <c r="CI82" s="33">
        <v>22403</v>
      </c>
      <c r="CJ82" s="33">
        <v>23840</v>
      </c>
      <c r="CK82" s="33">
        <v>23715</v>
      </c>
      <c r="CL82" s="33">
        <v>16248</v>
      </c>
      <c r="CM82" s="33">
        <v>10670</v>
      </c>
      <c r="CN82" s="33">
        <v>9078</v>
      </c>
      <c r="CO82" s="33">
        <v>12782</v>
      </c>
      <c r="CP82" s="33">
        <v>29273</v>
      </c>
      <c r="CQ82" s="33">
        <v>54333</v>
      </c>
      <c r="CR82" s="33">
        <v>68152</v>
      </c>
      <c r="CS82" s="33">
        <v>241</v>
      </c>
      <c r="CT82" s="33">
        <v>90</v>
      </c>
      <c r="CU82" s="33">
        <v>15</v>
      </c>
      <c r="CV82" s="33">
        <v>112</v>
      </c>
      <c r="CW82" s="33">
        <v>6</v>
      </c>
      <c r="CX82" s="33">
        <v>81</v>
      </c>
      <c r="CY82" s="33">
        <v>237</v>
      </c>
      <c r="CZ82" s="33">
        <v>382</v>
      </c>
      <c r="DA82" s="33">
        <v>18</v>
      </c>
      <c r="DB82" s="33">
        <v>227</v>
      </c>
      <c r="DC82" s="33">
        <v>574</v>
      </c>
      <c r="DD82" s="33">
        <v>332</v>
      </c>
      <c r="DE82" s="33">
        <v>141</v>
      </c>
      <c r="DF82" s="33">
        <v>862</v>
      </c>
      <c r="DG82" s="33">
        <v>211</v>
      </c>
      <c r="DH82" s="33">
        <v>1249</v>
      </c>
      <c r="DI82" s="33">
        <v>755</v>
      </c>
      <c r="DJ82" s="33">
        <v>624</v>
      </c>
      <c r="DK82" s="33">
        <v>1039</v>
      </c>
      <c r="DL82" s="33">
        <v>527</v>
      </c>
      <c r="DM82" s="33">
        <v>1657</v>
      </c>
      <c r="DN82" s="33">
        <v>2354</v>
      </c>
      <c r="DO82" s="33">
        <v>2348</v>
      </c>
      <c r="DP82" s="33">
        <v>1619</v>
      </c>
      <c r="DQ82" s="33">
        <v>2335</v>
      </c>
      <c r="DR82" s="33">
        <v>2492</v>
      </c>
      <c r="DS82" s="33">
        <v>2492</v>
      </c>
      <c r="DT82" s="33">
        <v>3142</v>
      </c>
      <c r="DU82" s="33">
        <v>652</v>
      </c>
      <c r="DV82" s="33">
        <v>10187</v>
      </c>
      <c r="DW82" s="33">
        <v>293716</v>
      </c>
      <c r="DX82" s="33">
        <v>343019</v>
      </c>
      <c r="DY82" s="33">
        <v>333804</v>
      </c>
      <c r="DZ82" s="33">
        <v>296369</v>
      </c>
      <c r="EA82" s="33">
        <v>289435</v>
      </c>
      <c r="EB82" s="33">
        <v>279809</v>
      </c>
      <c r="EC82" s="33">
        <v>217431</v>
      </c>
      <c r="ED82" s="33">
        <v>133172</v>
      </c>
      <c r="EE82" s="33">
        <v>117979</v>
      </c>
      <c r="EF82" s="33">
        <v>157605</v>
      </c>
      <c r="EG82" s="33">
        <v>360060</v>
      </c>
      <c r="EH82" s="33">
        <v>661851</v>
      </c>
      <c r="EI82" s="33">
        <v>889260</v>
      </c>
      <c r="EJ82" s="35">
        <v>4187033.7475999999</v>
      </c>
      <c r="EK82" s="37">
        <v>3647903.335</v>
      </c>
      <c r="EL82" s="35">
        <v>2119761.6176</v>
      </c>
      <c r="EM82" s="35">
        <v>1022392.2221</v>
      </c>
      <c r="EN82" s="35">
        <v>5032562.4807000002</v>
      </c>
      <c r="EO82" s="35">
        <v>3767151.4144000001</v>
      </c>
      <c r="EP82" s="37">
        <v>2096740.9369999999</v>
      </c>
      <c r="EQ82" s="34">
        <v>669921.99782000005</v>
      </c>
      <c r="ER82" s="37">
        <v>783835.96739999996</v>
      </c>
      <c r="ES82" s="35">
        <v>1562577.3975</v>
      </c>
      <c r="ET82" s="35">
        <v>3436417.3624999998</v>
      </c>
      <c r="EU82" s="35">
        <v>6710246.4016000004</v>
      </c>
      <c r="EV82" s="35">
        <v>10050390.623</v>
      </c>
      <c r="EW82" s="35">
        <v>5550291.4998000003</v>
      </c>
      <c r="EX82" s="35">
        <v>3781778.3665</v>
      </c>
      <c r="EY82" s="35">
        <v>1500997.3278999999</v>
      </c>
      <c r="EZ82" s="34">
        <v>562531.93503000005</v>
      </c>
      <c r="FA82" s="35">
        <v>7090517.5399000002</v>
      </c>
      <c r="FB82" s="35">
        <v>3960504.6981000002</v>
      </c>
      <c r="FC82" s="35">
        <v>1695947.6676</v>
      </c>
      <c r="FD82" s="37">
        <v>423022.79599999997</v>
      </c>
      <c r="FE82" s="37">
        <v>761877.89807999996</v>
      </c>
      <c r="FF82" s="35">
        <v>1537027.281</v>
      </c>
      <c r="FG82" s="35">
        <v>3521311.2132999999</v>
      </c>
      <c r="FH82" s="37">
        <v>7619571.2368000001</v>
      </c>
      <c r="FI82" s="34">
        <v>11125804.202</v>
      </c>
      <c r="FJ82" s="35">
        <v>6287071.7566999998</v>
      </c>
      <c r="FK82" s="37">
        <v>7548444.8689999999</v>
      </c>
      <c r="FL82" s="35">
        <v>7323985.9544000002</v>
      </c>
      <c r="FM82" s="35">
        <v>6618825.9222999997</v>
      </c>
      <c r="FN82" s="37">
        <v>7694122.1490000002</v>
      </c>
      <c r="FO82" s="35">
        <v>7202902.3151000002</v>
      </c>
      <c r="FP82" s="35">
        <v>5407265.2057999996</v>
      </c>
      <c r="FQ82" s="35">
        <v>3428984.8113000002</v>
      </c>
      <c r="FR82" s="37">
        <v>2675354.8440999999</v>
      </c>
      <c r="FS82" s="37">
        <v>3775282.7766</v>
      </c>
      <c r="FT82" s="35">
        <v>8536132.9693999998</v>
      </c>
      <c r="FU82" s="35">
        <v>15516429.709000001</v>
      </c>
      <c r="FV82" s="35">
        <v>21008402.684</v>
      </c>
      <c r="FW82" s="39">
        <v>50.454210738</v>
      </c>
      <c r="FX82" s="39">
        <v>52.745960318999998</v>
      </c>
      <c r="FY82" s="33">
        <v>2063</v>
      </c>
      <c r="FZ82" s="39">
        <v>111.94816573</v>
      </c>
      <c r="GA82" s="39">
        <v>117.78993659</v>
      </c>
      <c r="GB82" s="33">
        <v>4607</v>
      </c>
      <c r="GC82" s="47">
        <f t="shared" si="7"/>
        <v>0</v>
      </c>
      <c r="GD82" s="49">
        <f t="shared" si="8"/>
        <v>0</v>
      </c>
      <c r="GE82" s="31">
        <f t="shared" si="9"/>
        <v>0</v>
      </c>
    </row>
    <row r="83" spans="1:187" hidden="1" x14ac:dyDescent="0.25">
      <c r="A83" s="32" t="s">
        <v>1177</v>
      </c>
      <c r="B83" s="32" t="s">
        <v>1177</v>
      </c>
      <c r="C83" s="32" t="s">
        <v>1756</v>
      </c>
      <c r="D83" s="45" t="s">
        <v>1566</v>
      </c>
      <c r="E83" s="45">
        <f t="shared" si="6"/>
        <v>38</v>
      </c>
      <c r="F83" s="33" t="s">
        <v>2053</v>
      </c>
      <c r="G83" s="33" t="s">
        <v>2053</v>
      </c>
      <c r="H83" s="33" t="s">
        <v>2053</v>
      </c>
      <c r="I83" s="33" t="s">
        <v>2053</v>
      </c>
      <c r="J83" s="33" t="s">
        <v>2053</v>
      </c>
      <c r="K83" s="33" t="s">
        <v>2053</v>
      </c>
      <c r="L83" s="33" t="s">
        <v>2053</v>
      </c>
      <c r="M83" s="33" t="s">
        <v>2053</v>
      </c>
      <c r="N83" s="33" t="s">
        <v>2053</v>
      </c>
      <c r="O83" s="33" t="s">
        <v>2053</v>
      </c>
      <c r="P83" s="33" t="s">
        <v>2053</v>
      </c>
      <c r="Q83" s="33" t="s">
        <v>2053</v>
      </c>
      <c r="R83" s="33" t="s">
        <v>2053</v>
      </c>
      <c r="S83" s="33">
        <v>2895</v>
      </c>
      <c r="T83" s="33">
        <v>1765</v>
      </c>
      <c r="U83" s="33">
        <v>931</v>
      </c>
      <c r="V83" s="33">
        <v>343</v>
      </c>
      <c r="W83" s="33">
        <v>5019</v>
      </c>
      <c r="X83" s="33">
        <v>3006</v>
      </c>
      <c r="Y83" s="33">
        <v>1269</v>
      </c>
      <c r="Z83" s="33">
        <v>352</v>
      </c>
      <c r="AA83" s="33">
        <v>796</v>
      </c>
      <c r="AB83" s="33">
        <v>2093</v>
      </c>
      <c r="AC83" s="33">
        <v>4243</v>
      </c>
      <c r="AD83" s="33">
        <v>4149</v>
      </c>
      <c r="AE83" s="33">
        <v>4299</v>
      </c>
      <c r="AF83" s="33">
        <v>1030</v>
      </c>
      <c r="AG83" s="33">
        <v>674</v>
      </c>
      <c r="AH83" s="33">
        <v>295</v>
      </c>
      <c r="AI83" s="33">
        <v>86</v>
      </c>
      <c r="AJ83" s="33">
        <v>1624</v>
      </c>
      <c r="AK83" s="33">
        <v>891</v>
      </c>
      <c r="AL83" s="33">
        <v>391</v>
      </c>
      <c r="AM83" s="33">
        <v>85</v>
      </c>
      <c r="AN83" s="33">
        <v>318</v>
      </c>
      <c r="AO83" s="33">
        <v>834</v>
      </c>
      <c r="AP83" s="33">
        <v>1469</v>
      </c>
      <c r="AQ83" s="33">
        <v>1246</v>
      </c>
      <c r="AR83" s="33">
        <v>1209</v>
      </c>
      <c r="AS83" s="33">
        <v>173</v>
      </c>
      <c r="AT83" s="33">
        <v>139</v>
      </c>
      <c r="AU83" s="33">
        <v>89</v>
      </c>
      <c r="AV83" s="33">
        <v>47</v>
      </c>
      <c r="AW83" s="33">
        <v>325</v>
      </c>
      <c r="AX83" s="33">
        <v>243</v>
      </c>
      <c r="AY83" s="33">
        <v>119</v>
      </c>
      <c r="AZ83" s="33">
        <v>30</v>
      </c>
      <c r="BA83" s="33">
        <v>84</v>
      </c>
      <c r="BB83" s="33">
        <v>195</v>
      </c>
      <c r="BC83" s="33">
        <v>374</v>
      </c>
      <c r="BD83" s="33">
        <v>264</v>
      </c>
      <c r="BE83" s="33">
        <v>248</v>
      </c>
      <c r="BF83" s="33">
        <v>857</v>
      </c>
      <c r="BG83" s="33">
        <v>535</v>
      </c>
      <c r="BH83" s="33">
        <v>206</v>
      </c>
      <c r="BI83" s="33">
        <v>39</v>
      </c>
      <c r="BJ83" s="33">
        <v>1299</v>
      </c>
      <c r="BK83" s="33">
        <v>648</v>
      </c>
      <c r="BL83" s="33">
        <v>272</v>
      </c>
      <c r="BM83" s="33">
        <v>55</v>
      </c>
      <c r="BN83" s="33">
        <v>234</v>
      </c>
      <c r="BO83" s="33">
        <v>639</v>
      </c>
      <c r="BP83" s="33">
        <v>1095</v>
      </c>
      <c r="BQ83" s="33">
        <v>982</v>
      </c>
      <c r="BR83" s="33">
        <v>961</v>
      </c>
      <c r="BS83" s="33">
        <v>416</v>
      </c>
      <c r="BT83" s="33">
        <v>255</v>
      </c>
      <c r="BU83" s="33">
        <v>113</v>
      </c>
      <c r="BV83" s="33">
        <v>35</v>
      </c>
      <c r="BW83" s="33">
        <v>633</v>
      </c>
      <c r="BX83" s="33">
        <v>324</v>
      </c>
      <c r="BY83" s="33">
        <v>140</v>
      </c>
      <c r="BZ83" s="33">
        <v>35</v>
      </c>
      <c r="CA83" s="33">
        <v>111</v>
      </c>
      <c r="CB83" s="33">
        <v>272</v>
      </c>
      <c r="CC83" s="33">
        <v>543</v>
      </c>
      <c r="CD83" s="33">
        <v>518</v>
      </c>
      <c r="CE83" s="33">
        <v>507</v>
      </c>
      <c r="CF83" s="33">
        <v>3547</v>
      </c>
      <c r="CG83" s="33">
        <v>2853</v>
      </c>
      <c r="CH83" s="33">
        <v>1073</v>
      </c>
      <c r="CI83" s="33">
        <v>360</v>
      </c>
      <c r="CJ83" s="33">
        <v>6275</v>
      </c>
      <c r="CK83" s="33">
        <v>3789</v>
      </c>
      <c r="CL83" s="33">
        <v>1577</v>
      </c>
      <c r="CM83" s="33">
        <v>250</v>
      </c>
      <c r="CN83" s="33">
        <v>1202</v>
      </c>
      <c r="CO83" s="33">
        <v>3066</v>
      </c>
      <c r="CP83" s="33">
        <v>6024</v>
      </c>
      <c r="CQ83" s="33">
        <v>4689</v>
      </c>
      <c r="CR83" s="33">
        <v>4743</v>
      </c>
      <c r="CS83" s="33">
        <v>0</v>
      </c>
      <c r="CT83" s="33">
        <v>0</v>
      </c>
      <c r="CU83" s="33">
        <v>0</v>
      </c>
      <c r="CV83" s="33">
        <v>0</v>
      </c>
      <c r="CW83" s="33">
        <v>0</v>
      </c>
      <c r="CX83" s="33">
        <v>0</v>
      </c>
      <c r="CY83" s="33">
        <v>0</v>
      </c>
      <c r="CZ83" s="33">
        <v>0</v>
      </c>
      <c r="DA83" s="33">
        <v>0</v>
      </c>
      <c r="DB83" s="33">
        <v>0</v>
      </c>
      <c r="DC83" s="33">
        <v>0</v>
      </c>
      <c r="DD83" s="33">
        <v>0</v>
      </c>
      <c r="DE83" s="33">
        <v>0</v>
      </c>
      <c r="DF83" s="33">
        <v>0</v>
      </c>
      <c r="DG83" s="33">
        <v>0</v>
      </c>
      <c r="DH83" s="33">
        <v>0</v>
      </c>
      <c r="DI83" s="33">
        <v>0</v>
      </c>
      <c r="DJ83" s="33">
        <v>0</v>
      </c>
      <c r="DK83" s="33">
        <v>0</v>
      </c>
      <c r="DL83" s="33">
        <v>1664</v>
      </c>
      <c r="DM83" s="33">
        <v>0</v>
      </c>
      <c r="DN83" s="33">
        <v>0</v>
      </c>
      <c r="DO83" s="33">
        <v>2198</v>
      </c>
      <c r="DP83" s="33">
        <v>0</v>
      </c>
      <c r="DQ83" s="33">
        <v>0</v>
      </c>
      <c r="DR83" s="33">
        <v>0</v>
      </c>
      <c r="DS83" s="33">
        <v>0</v>
      </c>
      <c r="DT83" s="33">
        <v>0</v>
      </c>
      <c r="DU83" s="33">
        <v>0</v>
      </c>
      <c r="DV83" s="33">
        <v>0</v>
      </c>
      <c r="DW83" s="33" t="s">
        <v>2053</v>
      </c>
      <c r="DX83" s="33" t="s">
        <v>2053</v>
      </c>
      <c r="DY83" s="33" t="s">
        <v>2053</v>
      </c>
      <c r="DZ83" s="33" t="s">
        <v>2053</v>
      </c>
      <c r="EA83" s="33" t="s">
        <v>2053</v>
      </c>
      <c r="EB83" s="33" t="s">
        <v>2053</v>
      </c>
      <c r="EC83" s="33" t="s">
        <v>2053</v>
      </c>
      <c r="ED83" s="33" t="s">
        <v>2053</v>
      </c>
      <c r="EE83" s="33" t="s">
        <v>2053</v>
      </c>
      <c r="EF83" s="33" t="s">
        <v>2053</v>
      </c>
      <c r="EG83" s="33" t="s">
        <v>2053</v>
      </c>
      <c r="EH83" s="33" t="s">
        <v>2053</v>
      </c>
      <c r="EI83" s="33" t="s">
        <v>2053</v>
      </c>
      <c r="EJ83" s="34">
        <v>456340.41457000002</v>
      </c>
      <c r="EK83" s="34">
        <v>280140.73421999998</v>
      </c>
      <c r="EL83" s="34">
        <v>135387.13826000001</v>
      </c>
      <c r="EM83" s="36">
        <v>43174.788940999999</v>
      </c>
      <c r="EN83" s="34">
        <v>793503.87485000002</v>
      </c>
      <c r="EO83" s="34">
        <v>455076.96380999999</v>
      </c>
      <c r="EP83" s="34">
        <v>184936.59732</v>
      </c>
      <c r="EQ83" s="36">
        <v>40373.003874000002</v>
      </c>
      <c r="ER83" s="34">
        <v>122425.51991</v>
      </c>
      <c r="ES83" s="34">
        <v>317582.15811000002</v>
      </c>
      <c r="ET83" s="34">
        <v>650807.07860999997</v>
      </c>
      <c r="EU83" s="34">
        <v>638016.02391999995</v>
      </c>
      <c r="EV83" s="34">
        <v>660102.73528999998</v>
      </c>
      <c r="EW83" s="35">
        <v>2508220.5241999999</v>
      </c>
      <c r="EX83" s="37">
        <v>1645968.878</v>
      </c>
      <c r="EY83" s="34">
        <v>545652.12198000005</v>
      </c>
      <c r="EZ83" s="36">
        <v>89298.118335000006</v>
      </c>
      <c r="FA83" s="35">
        <v>4046672.7949000001</v>
      </c>
      <c r="FB83" s="35">
        <v>2058381.6573999999</v>
      </c>
      <c r="FC83" s="34">
        <v>791481.27252</v>
      </c>
      <c r="FD83" s="33">
        <v>118220</v>
      </c>
      <c r="FE83" s="35">
        <v>710599.06845000002</v>
      </c>
      <c r="FF83" s="35">
        <v>1798425.2771000001</v>
      </c>
      <c r="FG83" s="35">
        <v>3330852.1195999999</v>
      </c>
      <c r="FH83" s="35">
        <v>3019570.7872000001</v>
      </c>
      <c r="FI83" s="34">
        <v>2944448.1148999999</v>
      </c>
      <c r="FJ83" s="34">
        <v>910228.84975000005</v>
      </c>
      <c r="FK83" s="34">
        <v>749056.55879000004</v>
      </c>
      <c r="FL83" s="35">
        <v>393555.82909999997</v>
      </c>
      <c r="FM83" s="34">
        <v>165661.41454999999</v>
      </c>
      <c r="FN83" s="35">
        <v>1755127.0193</v>
      </c>
      <c r="FO83" s="35">
        <v>1450366.1322000001</v>
      </c>
      <c r="FP83" s="34">
        <v>589720.14925999998</v>
      </c>
      <c r="FQ83" s="33">
        <v>123824</v>
      </c>
      <c r="FR83" s="40">
        <v>424551.40967999998</v>
      </c>
      <c r="FS83" s="35">
        <v>979834.75347999996</v>
      </c>
      <c r="FT83" s="35">
        <v>2090973.9262000001</v>
      </c>
      <c r="FU83" s="34">
        <v>1354207.0936</v>
      </c>
      <c r="FV83" s="34">
        <v>1287972.77</v>
      </c>
      <c r="FW83" s="39">
        <v>19.025731599</v>
      </c>
      <c r="FX83" s="39">
        <v>15.760441291999999</v>
      </c>
      <c r="FY83" s="33">
        <v>80</v>
      </c>
      <c r="FZ83" s="39">
        <v>91.308438183000007</v>
      </c>
      <c r="GA83" s="38">
        <v>87.864460205</v>
      </c>
      <c r="GB83" s="33">
        <v>446</v>
      </c>
      <c r="GC83" s="47">
        <f t="shared" si="7"/>
        <v>0</v>
      </c>
      <c r="GD83" s="49">
        <f t="shared" si="8"/>
        <v>0</v>
      </c>
      <c r="GE83" s="31">
        <f t="shared" si="9"/>
        <v>0</v>
      </c>
    </row>
    <row r="84" spans="1:187" hidden="1" x14ac:dyDescent="0.25">
      <c r="A84" s="32" t="s">
        <v>867</v>
      </c>
      <c r="B84" s="32" t="s">
        <v>867</v>
      </c>
      <c r="C84" s="32" t="s">
        <v>868</v>
      </c>
      <c r="D84" s="45" t="s">
        <v>1680</v>
      </c>
      <c r="E84" s="45">
        <f t="shared" si="6"/>
        <v>33</v>
      </c>
      <c r="F84" s="33">
        <v>5477</v>
      </c>
      <c r="G84" s="33">
        <v>5290</v>
      </c>
      <c r="H84" s="33">
        <v>4565</v>
      </c>
      <c r="I84" s="33">
        <v>3463</v>
      </c>
      <c r="J84" s="33">
        <v>4643</v>
      </c>
      <c r="K84" s="33">
        <v>4003</v>
      </c>
      <c r="L84" s="33">
        <v>2642</v>
      </c>
      <c r="M84" s="33">
        <v>1443</v>
      </c>
      <c r="N84" s="33">
        <v>13107</v>
      </c>
      <c r="O84" s="33">
        <v>6667</v>
      </c>
      <c r="P84" s="33">
        <v>4653</v>
      </c>
      <c r="Q84" s="33">
        <v>4348</v>
      </c>
      <c r="R84" s="33">
        <v>2751</v>
      </c>
      <c r="S84" s="33">
        <v>31330</v>
      </c>
      <c r="T84" s="33">
        <v>26142</v>
      </c>
      <c r="U84" s="33">
        <v>16300</v>
      </c>
      <c r="V84" s="33">
        <v>6164</v>
      </c>
      <c r="W84" s="33">
        <v>31433</v>
      </c>
      <c r="X84" s="33">
        <v>21500</v>
      </c>
      <c r="Y84" s="33">
        <v>11541</v>
      </c>
      <c r="Z84" s="33">
        <v>3492</v>
      </c>
      <c r="AA84" s="33">
        <v>53920</v>
      </c>
      <c r="AB84" s="33">
        <v>32571</v>
      </c>
      <c r="AC84" s="33">
        <v>21844</v>
      </c>
      <c r="AD84" s="33">
        <v>23286</v>
      </c>
      <c r="AE84" s="33">
        <v>16281</v>
      </c>
      <c r="AF84" s="33">
        <v>7652</v>
      </c>
      <c r="AG84" s="33">
        <v>6483</v>
      </c>
      <c r="AH84" s="33">
        <v>4579</v>
      </c>
      <c r="AI84" s="33">
        <v>2819</v>
      </c>
      <c r="AJ84" s="33">
        <v>7563</v>
      </c>
      <c r="AK84" s="33">
        <v>5443</v>
      </c>
      <c r="AL84" s="33">
        <v>2932</v>
      </c>
      <c r="AM84" s="33">
        <v>1307</v>
      </c>
      <c r="AN84" s="33">
        <v>14942</v>
      </c>
      <c r="AO84" s="33">
        <v>8307</v>
      </c>
      <c r="AP84" s="33">
        <v>5444</v>
      </c>
      <c r="AQ84" s="33">
        <v>6253</v>
      </c>
      <c r="AR84" s="33">
        <v>3832</v>
      </c>
      <c r="AS84" s="33">
        <v>3325</v>
      </c>
      <c r="AT84" s="33">
        <v>3479</v>
      </c>
      <c r="AU84" s="33">
        <v>3135</v>
      </c>
      <c r="AV84" s="33">
        <v>2377</v>
      </c>
      <c r="AW84" s="33">
        <v>3216</v>
      </c>
      <c r="AX84" s="33">
        <v>2726</v>
      </c>
      <c r="AY84" s="33">
        <v>1900</v>
      </c>
      <c r="AZ84" s="33">
        <v>1057</v>
      </c>
      <c r="BA84" s="33">
        <v>8880</v>
      </c>
      <c r="BB84" s="33">
        <v>4596</v>
      </c>
      <c r="BC84" s="33">
        <v>3056</v>
      </c>
      <c r="BD84" s="33">
        <v>2862</v>
      </c>
      <c r="BE84" s="33">
        <v>1821</v>
      </c>
      <c r="BF84" s="33">
        <v>4327</v>
      </c>
      <c r="BG84" s="33">
        <v>3004</v>
      </c>
      <c r="BH84" s="33">
        <v>1444</v>
      </c>
      <c r="BI84" s="33">
        <v>442</v>
      </c>
      <c r="BJ84" s="33">
        <v>4347</v>
      </c>
      <c r="BK84" s="33">
        <v>2717</v>
      </c>
      <c r="BL84" s="33">
        <v>1032</v>
      </c>
      <c r="BM84" s="33">
        <v>250</v>
      </c>
      <c r="BN84" s="33">
        <v>6062</v>
      </c>
      <c r="BO84" s="33">
        <v>3711</v>
      </c>
      <c r="BP84" s="33">
        <v>2388</v>
      </c>
      <c r="BQ84" s="33">
        <v>3391</v>
      </c>
      <c r="BR84" s="33">
        <v>2011</v>
      </c>
      <c r="BS84" s="33">
        <v>3859</v>
      </c>
      <c r="BT84" s="33">
        <v>3207</v>
      </c>
      <c r="BU84" s="33">
        <v>2404</v>
      </c>
      <c r="BV84" s="33">
        <v>1567</v>
      </c>
      <c r="BW84" s="33">
        <v>3485</v>
      </c>
      <c r="BX84" s="33">
        <v>2378</v>
      </c>
      <c r="BY84" s="33">
        <v>1420</v>
      </c>
      <c r="BZ84" s="33">
        <v>688</v>
      </c>
      <c r="CA84" s="33">
        <v>7224</v>
      </c>
      <c r="CB84" s="33">
        <v>4054</v>
      </c>
      <c r="CC84" s="33">
        <v>2783</v>
      </c>
      <c r="CD84" s="33">
        <v>2983</v>
      </c>
      <c r="CE84" s="33">
        <v>1964</v>
      </c>
      <c r="CF84" s="33">
        <v>25083</v>
      </c>
      <c r="CG84" s="33">
        <v>28043</v>
      </c>
      <c r="CH84" s="33">
        <v>24611</v>
      </c>
      <c r="CI84" s="33">
        <v>19408</v>
      </c>
      <c r="CJ84" s="33">
        <v>23067</v>
      </c>
      <c r="CK84" s="33">
        <v>20221</v>
      </c>
      <c r="CL84" s="33">
        <v>15889</v>
      </c>
      <c r="CM84" s="33">
        <v>9549</v>
      </c>
      <c r="CN84" s="33">
        <v>68501</v>
      </c>
      <c r="CO84" s="33">
        <v>35971</v>
      </c>
      <c r="CP84" s="33">
        <v>23860</v>
      </c>
      <c r="CQ84" s="33">
        <v>22531</v>
      </c>
      <c r="CR84" s="33">
        <v>15008</v>
      </c>
      <c r="CS84" s="33">
        <v>0</v>
      </c>
      <c r="CT84" s="33">
        <v>0</v>
      </c>
      <c r="CU84" s="33">
        <v>88</v>
      </c>
      <c r="CV84" s="33">
        <v>12</v>
      </c>
      <c r="CW84" s="33">
        <v>625</v>
      </c>
      <c r="CX84" s="33" t="s">
        <v>856</v>
      </c>
      <c r="CY84" s="33">
        <v>208</v>
      </c>
      <c r="CZ84" s="33">
        <v>0</v>
      </c>
      <c r="DA84" s="33">
        <v>10</v>
      </c>
      <c r="DB84" s="33">
        <v>314</v>
      </c>
      <c r="DC84" s="33">
        <v>629</v>
      </c>
      <c r="DD84" s="33">
        <v>365</v>
      </c>
      <c r="DE84" s="33">
        <v>1307</v>
      </c>
      <c r="DF84" s="33">
        <v>163</v>
      </c>
      <c r="DG84" s="33">
        <v>1513</v>
      </c>
      <c r="DH84" s="33">
        <v>0</v>
      </c>
      <c r="DI84" s="33">
        <v>106</v>
      </c>
      <c r="DJ84" s="33" t="s">
        <v>856</v>
      </c>
      <c r="DK84" s="33">
        <v>9</v>
      </c>
      <c r="DL84" s="33">
        <v>1625</v>
      </c>
      <c r="DM84" s="33">
        <v>1050</v>
      </c>
      <c r="DN84" s="33">
        <v>3253</v>
      </c>
      <c r="DO84" s="33">
        <v>1778</v>
      </c>
      <c r="DP84" s="33">
        <v>2147</v>
      </c>
      <c r="DQ84" s="33">
        <v>2067</v>
      </c>
      <c r="DR84" s="33">
        <v>2250</v>
      </c>
      <c r="DS84" s="33">
        <v>1532</v>
      </c>
      <c r="DT84" s="33">
        <v>2433</v>
      </c>
      <c r="DU84" s="33">
        <v>660</v>
      </c>
      <c r="DV84" s="33">
        <v>14233</v>
      </c>
      <c r="DW84" s="33">
        <v>576933</v>
      </c>
      <c r="DX84" s="33">
        <v>567722</v>
      </c>
      <c r="DY84" s="33">
        <v>497249</v>
      </c>
      <c r="DZ84" s="33">
        <v>380541</v>
      </c>
      <c r="EA84" s="33">
        <v>497953</v>
      </c>
      <c r="EB84" s="33">
        <v>434374</v>
      </c>
      <c r="EC84" s="33">
        <v>287510</v>
      </c>
      <c r="ED84" s="33">
        <v>158647</v>
      </c>
      <c r="EE84" s="33">
        <v>1417012</v>
      </c>
      <c r="EF84" s="33">
        <v>717877</v>
      </c>
      <c r="EG84" s="33">
        <v>500829</v>
      </c>
      <c r="EH84" s="33">
        <v>469609</v>
      </c>
      <c r="EI84" s="33">
        <v>295602</v>
      </c>
      <c r="EJ84" s="35">
        <v>3105472.2914</v>
      </c>
      <c r="EK84" s="35">
        <v>2683621.6109000002</v>
      </c>
      <c r="EL84" s="35">
        <v>1637365.4982</v>
      </c>
      <c r="EM84" s="34">
        <v>658115.82943000004</v>
      </c>
      <c r="EN84" s="35">
        <v>3059385.4567999998</v>
      </c>
      <c r="EO84" s="37">
        <v>2185743.7089999998</v>
      </c>
      <c r="EP84" s="37">
        <v>1140865.8970000001</v>
      </c>
      <c r="EQ84" s="34">
        <v>354406.10041000001</v>
      </c>
      <c r="ER84" s="35">
        <v>5328538.8369000005</v>
      </c>
      <c r="ES84" s="35">
        <v>3241564.5221000002</v>
      </c>
      <c r="ET84" s="35">
        <v>2144007.2475999999</v>
      </c>
      <c r="EU84" s="35">
        <v>2493342.7091000001</v>
      </c>
      <c r="EV84" s="35">
        <v>1617523.0774999999</v>
      </c>
      <c r="EW84" s="35">
        <v>4254589.4338999996</v>
      </c>
      <c r="EX84" s="35">
        <v>2714494.1285000001</v>
      </c>
      <c r="EY84" s="35">
        <v>1294741.8329</v>
      </c>
      <c r="EZ84" s="34">
        <v>371897.14292000001</v>
      </c>
      <c r="FA84" s="35">
        <v>4220915.3202</v>
      </c>
      <c r="FB84" s="35">
        <v>2380097.9474999998</v>
      </c>
      <c r="FC84" s="35">
        <v>997925.06090000004</v>
      </c>
      <c r="FD84" s="34">
        <v>239361.77241999999</v>
      </c>
      <c r="FE84" s="35">
        <v>5767878.409</v>
      </c>
      <c r="FF84" s="35">
        <v>3533159.9116000002</v>
      </c>
      <c r="FG84" s="35">
        <v>2141590.8764999998</v>
      </c>
      <c r="FH84" s="35">
        <v>3137766.8421</v>
      </c>
      <c r="FI84" s="37">
        <v>1893626.6000999999</v>
      </c>
      <c r="FJ84" s="35">
        <v>7655387.9513999997</v>
      </c>
      <c r="FK84" s="40">
        <v>8587431.5800000001</v>
      </c>
      <c r="FL84" s="35">
        <v>7817688.5670999996</v>
      </c>
      <c r="FM84" s="37">
        <v>6195263.4460000005</v>
      </c>
      <c r="FN84" s="35">
        <v>7388781.6525999997</v>
      </c>
      <c r="FO84" s="35">
        <v>6450781.6798</v>
      </c>
      <c r="FP84" s="35">
        <v>4834754.6372999996</v>
      </c>
      <c r="FQ84" s="35">
        <v>2809374.2061000001</v>
      </c>
      <c r="FR84" s="35">
        <v>21744390.807</v>
      </c>
      <c r="FS84" s="35">
        <v>11115579.421</v>
      </c>
      <c r="FT84" s="35">
        <v>7583521.4095999999</v>
      </c>
      <c r="FU84" s="37">
        <v>6897069.1761999996</v>
      </c>
      <c r="FV84" s="37">
        <v>4398902.9066000003</v>
      </c>
      <c r="FW84" s="39">
        <v>71.279054661999993</v>
      </c>
      <c r="FX84" s="39">
        <v>66.970962916999994</v>
      </c>
      <c r="FY84" s="33">
        <v>2597</v>
      </c>
      <c r="FZ84" s="38">
        <v>139.03182275</v>
      </c>
      <c r="GA84" s="38">
        <v>135.46340709</v>
      </c>
      <c r="GB84" s="33">
        <v>5253</v>
      </c>
      <c r="GC84" s="47">
        <f t="shared" si="7"/>
        <v>0</v>
      </c>
      <c r="GD84" s="49">
        <f t="shared" si="8"/>
        <v>0</v>
      </c>
      <c r="GE84" s="31">
        <f t="shared" si="9"/>
        <v>2</v>
      </c>
    </row>
    <row r="85" spans="1:187" hidden="1" x14ac:dyDescent="0.25">
      <c r="A85" s="32" t="s">
        <v>1040</v>
      </c>
      <c r="B85" s="32" t="s">
        <v>1040</v>
      </c>
      <c r="C85" s="32" t="s">
        <v>1041</v>
      </c>
      <c r="D85" s="45" t="s">
        <v>1594</v>
      </c>
      <c r="E85" s="45">
        <f t="shared" si="6"/>
        <v>28</v>
      </c>
      <c r="F85" s="33">
        <v>2162</v>
      </c>
      <c r="G85" s="33">
        <v>2256</v>
      </c>
      <c r="H85" s="33">
        <v>1976</v>
      </c>
      <c r="I85" s="33">
        <v>1766</v>
      </c>
      <c r="J85" s="33">
        <v>2145</v>
      </c>
      <c r="K85" s="33">
        <v>1861</v>
      </c>
      <c r="L85" s="33">
        <v>1223</v>
      </c>
      <c r="M85" s="33">
        <v>781</v>
      </c>
      <c r="N85" s="33">
        <v>2475</v>
      </c>
      <c r="O85" s="33">
        <v>3903</v>
      </c>
      <c r="P85" s="33">
        <v>3616</v>
      </c>
      <c r="Q85" s="33">
        <v>2484</v>
      </c>
      <c r="R85" s="33">
        <v>1692</v>
      </c>
      <c r="S85" s="33">
        <v>22184</v>
      </c>
      <c r="T85" s="33">
        <v>17154</v>
      </c>
      <c r="U85" s="33">
        <v>10015</v>
      </c>
      <c r="V85" s="33">
        <v>4955</v>
      </c>
      <c r="W85" s="33">
        <v>22575</v>
      </c>
      <c r="X85" s="33">
        <v>16668</v>
      </c>
      <c r="Y85" s="33">
        <v>8429</v>
      </c>
      <c r="Z85" s="33">
        <v>3408</v>
      </c>
      <c r="AA85" s="33">
        <v>15402</v>
      </c>
      <c r="AB85" s="33">
        <v>27071</v>
      </c>
      <c r="AC85" s="33">
        <v>29580</v>
      </c>
      <c r="AD85" s="33">
        <v>19512</v>
      </c>
      <c r="AE85" s="33">
        <v>13823</v>
      </c>
      <c r="AF85" s="33">
        <v>4900</v>
      </c>
      <c r="AG85" s="33">
        <v>4107</v>
      </c>
      <c r="AH85" s="33">
        <v>2847</v>
      </c>
      <c r="AI85" s="33">
        <v>2092</v>
      </c>
      <c r="AJ85" s="33">
        <v>5310</v>
      </c>
      <c r="AK85" s="33">
        <v>3936</v>
      </c>
      <c r="AL85" s="33">
        <v>2249</v>
      </c>
      <c r="AM85" s="33">
        <v>1137</v>
      </c>
      <c r="AN85" s="33">
        <v>4184</v>
      </c>
      <c r="AO85" s="33">
        <v>7176</v>
      </c>
      <c r="AP85" s="33">
        <v>7253</v>
      </c>
      <c r="AQ85" s="33">
        <v>4611</v>
      </c>
      <c r="AR85" s="33">
        <v>3354</v>
      </c>
      <c r="AS85" s="33">
        <v>1954</v>
      </c>
      <c r="AT85" s="33">
        <v>2068</v>
      </c>
      <c r="AU85" s="33">
        <v>1929</v>
      </c>
      <c r="AV85" s="33">
        <v>1662</v>
      </c>
      <c r="AW85" s="33">
        <v>2159</v>
      </c>
      <c r="AX85" s="33">
        <v>1948</v>
      </c>
      <c r="AY85" s="33">
        <v>1348</v>
      </c>
      <c r="AZ85" s="33">
        <v>825</v>
      </c>
      <c r="BA85" s="33">
        <v>2383</v>
      </c>
      <c r="BB85" s="33">
        <v>3939</v>
      </c>
      <c r="BC85" s="33">
        <v>3691</v>
      </c>
      <c r="BD85" s="33">
        <v>2315</v>
      </c>
      <c r="BE85" s="33">
        <v>1565</v>
      </c>
      <c r="BF85" s="33">
        <v>2946</v>
      </c>
      <c r="BG85" s="33">
        <v>2039</v>
      </c>
      <c r="BH85" s="33">
        <v>918</v>
      </c>
      <c r="BI85" s="33">
        <v>430</v>
      </c>
      <c r="BJ85" s="33">
        <v>3151</v>
      </c>
      <c r="BK85" s="33">
        <v>1988</v>
      </c>
      <c r="BL85" s="33">
        <v>901</v>
      </c>
      <c r="BM85" s="33">
        <v>312</v>
      </c>
      <c r="BN85" s="33">
        <v>1801</v>
      </c>
      <c r="BO85" s="33">
        <v>3237</v>
      </c>
      <c r="BP85" s="33">
        <v>3562</v>
      </c>
      <c r="BQ85" s="33">
        <v>2296</v>
      </c>
      <c r="BR85" s="33">
        <v>1789</v>
      </c>
      <c r="BS85" s="33">
        <v>2509</v>
      </c>
      <c r="BT85" s="33">
        <v>2183</v>
      </c>
      <c r="BU85" s="33">
        <v>1703</v>
      </c>
      <c r="BV85" s="33">
        <v>1289</v>
      </c>
      <c r="BW85" s="33">
        <v>2564</v>
      </c>
      <c r="BX85" s="33">
        <v>2051</v>
      </c>
      <c r="BY85" s="33">
        <v>1149</v>
      </c>
      <c r="BZ85" s="33">
        <v>629</v>
      </c>
      <c r="CA85" s="33">
        <v>2085</v>
      </c>
      <c r="CB85" s="33">
        <v>3851</v>
      </c>
      <c r="CC85" s="33">
        <v>3895</v>
      </c>
      <c r="CD85" s="33">
        <v>2528</v>
      </c>
      <c r="CE85" s="33">
        <v>1718</v>
      </c>
      <c r="CF85" s="33">
        <v>18310</v>
      </c>
      <c r="CG85" s="33">
        <v>19880</v>
      </c>
      <c r="CH85" s="33">
        <v>20288</v>
      </c>
      <c r="CI85" s="33">
        <v>16388</v>
      </c>
      <c r="CJ85" s="33">
        <v>19026</v>
      </c>
      <c r="CK85" s="33">
        <v>18792</v>
      </c>
      <c r="CL85" s="33">
        <v>13264</v>
      </c>
      <c r="CM85" s="33">
        <v>7646</v>
      </c>
      <c r="CN85" s="33">
        <v>23440</v>
      </c>
      <c r="CO85" s="33">
        <v>37678</v>
      </c>
      <c r="CP85" s="33">
        <v>34706</v>
      </c>
      <c r="CQ85" s="33">
        <v>23070</v>
      </c>
      <c r="CR85" s="33">
        <v>14700</v>
      </c>
      <c r="CS85" s="33">
        <v>52</v>
      </c>
      <c r="CT85" s="33">
        <v>801</v>
      </c>
      <c r="CU85" s="33">
        <v>1050</v>
      </c>
      <c r="CV85" s="33">
        <v>550</v>
      </c>
      <c r="CW85" s="33">
        <v>0</v>
      </c>
      <c r="CX85" s="33">
        <v>55</v>
      </c>
      <c r="CY85" s="33">
        <v>92</v>
      </c>
      <c r="CZ85" s="33">
        <v>0</v>
      </c>
      <c r="DA85" s="33">
        <v>0</v>
      </c>
      <c r="DB85" s="33">
        <v>110</v>
      </c>
      <c r="DC85" s="33">
        <v>332</v>
      </c>
      <c r="DD85" s="33">
        <v>253</v>
      </c>
      <c r="DE85" s="33">
        <v>182</v>
      </c>
      <c r="DF85" s="33">
        <v>736</v>
      </c>
      <c r="DG85" s="33">
        <v>644</v>
      </c>
      <c r="DH85" s="33">
        <v>458</v>
      </c>
      <c r="DI85" s="33">
        <v>1205</v>
      </c>
      <c r="DJ85" s="33">
        <v>1302</v>
      </c>
      <c r="DK85" s="33">
        <v>136</v>
      </c>
      <c r="DL85" s="33">
        <v>1644</v>
      </c>
      <c r="DM85" s="33">
        <v>452</v>
      </c>
      <c r="DN85" s="33">
        <v>1237</v>
      </c>
      <c r="DO85" s="33">
        <v>1312</v>
      </c>
      <c r="DP85" s="33">
        <v>799</v>
      </c>
      <c r="DQ85" s="33">
        <v>1182</v>
      </c>
      <c r="DR85" s="33">
        <v>561</v>
      </c>
      <c r="DS85" s="33">
        <v>257</v>
      </c>
      <c r="DT85" s="33">
        <v>2549</v>
      </c>
      <c r="DU85" s="33">
        <v>2607</v>
      </c>
      <c r="DV85" s="33">
        <v>3017</v>
      </c>
      <c r="DW85" s="33">
        <v>264470</v>
      </c>
      <c r="DX85" s="33">
        <v>280065</v>
      </c>
      <c r="DY85" s="33">
        <v>249007</v>
      </c>
      <c r="DZ85" s="33">
        <v>222977</v>
      </c>
      <c r="EA85" s="33">
        <v>263096</v>
      </c>
      <c r="EB85" s="33">
        <v>231506</v>
      </c>
      <c r="EC85" s="33">
        <v>156288</v>
      </c>
      <c r="ED85" s="33">
        <v>101352</v>
      </c>
      <c r="EE85" s="33">
        <v>306635</v>
      </c>
      <c r="EF85" s="33">
        <v>493262</v>
      </c>
      <c r="EG85" s="33">
        <v>449224</v>
      </c>
      <c r="EH85" s="33">
        <v>308652</v>
      </c>
      <c r="EI85" s="33">
        <v>210988</v>
      </c>
      <c r="EJ85" s="35">
        <v>2582226.7026</v>
      </c>
      <c r="EK85" s="35">
        <v>2049360.5814</v>
      </c>
      <c r="EL85" s="35">
        <v>1174364.2075</v>
      </c>
      <c r="EM85" s="34">
        <v>569115.68443000002</v>
      </c>
      <c r="EN85" s="35">
        <v>2696550.2444000002</v>
      </c>
      <c r="EO85" s="35">
        <v>2075119.0088</v>
      </c>
      <c r="EP85" s="35">
        <v>1021909.9515</v>
      </c>
      <c r="EQ85" s="34">
        <v>400515.43628000002</v>
      </c>
      <c r="ER85" s="35">
        <v>1868580.8093000001</v>
      </c>
      <c r="ES85" s="37">
        <v>3232093.7297</v>
      </c>
      <c r="ET85" s="35">
        <v>3518339.3993000002</v>
      </c>
      <c r="EU85" s="35">
        <v>2307868.7310000001</v>
      </c>
      <c r="EV85" s="35">
        <v>1642279.1476</v>
      </c>
      <c r="EW85" s="35">
        <v>3873312.6183000002</v>
      </c>
      <c r="EX85" s="37">
        <v>2419712.2889999999</v>
      </c>
      <c r="EY85" s="34">
        <v>963377.14000999997</v>
      </c>
      <c r="EZ85" s="34">
        <v>407311.49216999998</v>
      </c>
      <c r="FA85" s="35">
        <v>4365353.3964</v>
      </c>
      <c r="FB85" s="35">
        <v>2760345.8668</v>
      </c>
      <c r="FC85" s="35">
        <v>983110.86869999999</v>
      </c>
      <c r="FD85" s="35">
        <v>285126.20120000001</v>
      </c>
      <c r="FE85" s="37">
        <v>2035034.4114999999</v>
      </c>
      <c r="FF85" s="35">
        <v>4438069.5193999996</v>
      </c>
      <c r="FG85" s="35">
        <v>4584062.0705000004</v>
      </c>
      <c r="FH85" s="35">
        <v>3002596.8520999998</v>
      </c>
      <c r="FI85" s="35">
        <v>1997887.0190000001</v>
      </c>
      <c r="FJ85" s="35">
        <v>5213755.0574000003</v>
      </c>
      <c r="FK85" s="37">
        <v>5517668.176</v>
      </c>
      <c r="FL85" s="35">
        <v>5657442.7451999998</v>
      </c>
      <c r="FM85" s="35">
        <v>4791970.1484000003</v>
      </c>
      <c r="FN85" s="35">
        <v>5560446.4886999996</v>
      </c>
      <c r="FO85" s="37">
        <v>5488820.8689999999</v>
      </c>
      <c r="FP85" s="35">
        <v>3769251.5285</v>
      </c>
      <c r="FQ85" s="35">
        <v>2269841.5081000002</v>
      </c>
      <c r="FR85" s="35">
        <v>6683665.1986999996</v>
      </c>
      <c r="FS85" s="37">
        <v>10932566.130000001</v>
      </c>
      <c r="FT85" s="37">
        <v>10163569.655999999</v>
      </c>
      <c r="FU85" s="40">
        <v>6243364.182</v>
      </c>
      <c r="FV85" s="35">
        <v>4246031.3548999997</v>
      </c>
      <c r="FW85" s="39">
        <v>56.911909917000003</v>
      </c>
      <c r="FX85" s="39">
        <v>55.647528031</v>
      </c>
      <c r="FY85" s="33">
        <v>1479</v>
      </c>
      <c r="FZ85" s="39">
        <v>102.54515372</v>
      </c>
      <c r="GA85" s="39">
        <v>101.32440364</v>
      </c>
      <c r="GB85" s="33">
        <v>2693</v>
      </c>
      <c r="GC85" s="47">
        <f t="shared" si="7"/>
        <v>0</v>
      </c>
      <c r="GD85" s="49">
        <f t="shared" si="8"/>
        <v>0</v>
      </c>
      <c r="GE85" s="31">
        <f t="shared" si="9"/>
        <v>0</v>
      </c>
    </row>
    <row r="86" spans="1:187" hidden="1" x14ac:dyDescent="0.25">
      <c r="A86" s="32" t="s">
        <v>968</v>
      </c>
      <c r="B86" s="32" t="s">
        <v>968</v>
      </c>
      <c r="C86" s="32" t="s">
        <v>969</v>
      </c>
      <c r="D86" s="45" t="s">
        <v>1547</v>
      </c>
      <c r="E86" s="45">
        <f t="shared" si="6"/>
        <v>35</v>
      </c>
      <c r="F86" s="33">
        <v>1550</v>
      </c>
      <c r="G86" s="33">
        <v>1992</v>
      </c>
      <c r="H86" s="33">
        <v>1944</v>
      </c>
      <c r="I86" s="33">
        <v>1815</v>
      </c>
      <c r="J86" s="33">
        <v>1354</v>
      </c>
      <c r="K86" s="33">
        <v>1440</v>
      </c>
      <c r="L86" s="33">
        <v>1178</v>
      </c>
      <c r="M86" s="33">
        <v>719</v>
      </c>
      <c r="N86" s="33">
        <v>484</v>
      </c>
      <c r="O86" s="33">
        <v>1581</v>
      </c>
      <c r="P86" s="33">
        <v>2964</v>
      </c>
      <c r="Q86" s="33">
        <v>3449</v>
      </c>
      <c r="R86" s="33">
        <v>3514</v>
      </c>
      <c r="S86" s="33">
        <v>9675</v>
      </c>
      <c r="T86" s="33">
        <v>8015</v>
      </c>
      <c r="U86" s="33">
        <v>4747</v>
      </c>
      <c r="V86" s="33">
        <v>2100</v>
      </c>
      <c r="W86" s="33">
        <v>8519</v>
      </c>
      <c r="X86" s="33">
        <v>6036</v>
      </c>
      <c r="Y86" s="33">
        <v>3433</v>
      </c>
      <c r="Z86" s="33">
        <v>1244</v>
      </c>
      <c r="AA86" s="33">
        <v>1456</v>
      </c>
      <c r="AB86" s="33">
        <v>4946</v>
      </c>
      <c r="AC86" s="33">
        <v>10737</v>
      </c>
      <c r="AD86" s="33">
        <v>13114</v>
      </c>
      <c r="AE86" s="33">
        <v>13516</v>
      </c>
      <c r="AF86" s="33">
        <v>2488</v>
      </c>
      <c r="AG86" s="33">
        <v>2676</v>
      </c>
      <c r="AH86" s="33">
        <v>2317</v>
      </c>
      <c r="AI86" s="33">
        <v>1962</v>
      </c>
      <c r="AJ86" s="33">
        <v>2382</v>
      </c>
      <c r="AK86" s="33">
        <v>2204</v>
      </c>
      <c r="AL86" s="33">
        <v>1579</v>
      </c>
      <c r="AM86" s="33">
        <v>910</v>
      </c>
      <c r="AN86" s="33">
        <v>589</v>
      </c>
      <c r="AO86" s="33">
        <v>2093</v>
      </c>
      <c r="AP86" s="33">
        <v>4090</v>
      </c>
      <c r="AQ86" s="33">
        <v>4820</v>
      </c>
      <c r="AR86" s="33">
        <v>4926</v>
      </c>
      <c r="AS86" s="33">
        <v>1309</v>
      </c>
      <c r="AT86" s="33">
        <v>1694</v>
      </c>
      <c r="AU86" s="33">
        <v>1834</v>
      </c>
      <c r="AV86" s="33">
        <v>1751</v>
      </c>
      <c r="AW86" s="33">
        <v>1176</v>
      </c>
      <c r="AX86" s="33">
        <v>1332</v>
      </c>
      <c r="AY86" s="33">
        <v>1088</v>
      </c>
      <c r="AZ86" s="33">
        <v>717</v>
      </c>
      <c r="BA86" s="33">
        <v>435</v>
      </c>
      <c r="BB86" s="33">
        <v>1456</v>
      </c>
      <c r="BC86" s="33">
        <v>2727</v>
      </c>
      <c r="BD86" s="33">
        <v>3123</v>
      </c>
      <c r="BE86" s="33">
        <v>3160</v>
      </c>
      <c r="BF86" s="33">
        <v>1179</v>
      </c>
      <c r="BG86" s="33">
        <v>982</v>
      </c>
      <c r="BH86" s="33">
        <v>483</v>
      </c>
      <c r="BI86" s="33">
        <v>211</v>
      </c>
      <c r="BJ86" s="33">
        <v>1206</v>
      </c>
      <c r="BK86" s="33">
        <v>872</v>
      </c>
      <c r="BL86" s="33">
        <v>491</v>
      </c>
      <c r="BM86" s="33">
        <v>193</v>
      </c>
      <c r="BN86" s="33">
        <v>154</v>
      </c>
      <c r="BO86" s="33">
        <v>637</v>
      </c>
      <c r="BP86" s="33">
        <v>1363</v>
      </c>
      <c r="BQ86" s="33">
        <v>1697</v>
      </c>
      <c r="BR86" s="33">
        <v>1766</v>
      </c>
      <c r="BS86" s="33">
        <v>1344</v>
      </c>
      <c r="BT86" s="33">
        <v>1405</v>
      </c>
      <c r="BU86" s="33">
        <v>1225</v>
      </c>
      <c r="BV86" s="33">
        <v>1102</v>
      </c>
      <c r="BW86" s="33">
        <v>1225</v>
      </c>
      <c r="BX86" s="33">
        <v>1091</v>
      </c>
      <c r="BY86" s="33">
        <v>766</v>
      </c>
      <c r="BZ86" s="33">
        <v>466</v>
      </c>
      <c r="CA86" s="33">
        <v>293</v>
      </c>
      <c r="CB86" s="33">
        <v>1020</v>
      </c>
      <c r="CC86" s="33">
        <v>2129</v>
      </c>
      <c r="CD86" s="33">
        <v>2522</v>
      </c>
      <c r="CE86" s="33">
        <v>2660</v>
      </c>
      <c r="CF86" s="33">
        <v>11633</v>
      </c>
      <c r="CG86" s="33">
        <v>14034</v>
      </c>
      <c r="CH86" s="33">
        <v>16490</v>
      </c>
      <c r="CI86" s="33">
        <v>14743</v>
      </c>
      <c r="CJ86" s="33">
        <v>8842</v>
      </c>
      <c r="CK86" s="33">
        <v>9977</v>
      </c>
      <c r="CL86" s="33">
        <v>9269</v>
      </c>
      <c r="CM86" s="33">
        <v>6184</v>
      </c>
      <c r="CN86" s="33">
        <v>3636</v>
      </c>
      <c r="CO86" s="33">
        <v>12059</v>
      </c>
      <c r="CP86" s="33">
        <v>22898</v>
      </c>
      <c r="CQ86" s="33">
        <v>26212</v>
      </c>
      <c r="CR86" s="33">
        <v>26367</v>
      </c>
      <c r="CS86" s="33">
        <v>35</v>
      </c>
      <c r="CT86" s="33">
        <v>36</v>
      </c>
      <c r="CU86" s="33">
        <v>0</v>
      </c>
      <c r="CV86" s="33" t="s">
        <v>856</v>
      </c>
      <c r="CW86" s="33">
        <v>252</v>
      </c>
      <c r="CX86" s="33">
        <v>0</v>
      </c>
      <c r="CY86" s="33">
        <v>194</v>
      </c>
      <c r="CZ86" s="33">
        <v>0</v>
      </c>
      <c r="DA86" s="33">
        <v>12</v>
      </c>
      <c r="DB86" s="33">
        <v>434</v>
      </c>
      <c r="DC86" s="33">
        <v>0</v>
      </c>
      <c r="DD86" s="33">
        <v>387</v>
      </c>
      <c r="DE86" s="33">
        <v>0</v>
      </c>
      <c r="DF86" s="33">
        <v>0</v>
      </c>
      <c r="DG86" s="33" t="s">
        <v>856</v>
      </c>
      <c r="DH86" s="33">
        <v>1484</v>
      </c>
      <c r="DI86" s="33">
        <v>0</v>
      </c>
      <c r="DJ86" s="33">
        <v>369</v>
      </c>
      <c r="DK86" s="33">
        <v>177</v>
      </c>
      <c r="DL86" s="33" t="s">
        <v>856</v>
      </c>
      <c r="DM86" s="33">
        <v>79</v>
      </c>
      <c r="DN86" s="33">
        <v>593</v>
      </c>
      <c r="DO86" s="33">
        <v>379</v>
      </c>
      <c r="DP86" s="33">
        <v>0</v>
      </c>
      <c r="DQ86" s="33">
        <v>1900</v>
      </c>
      <c r="DR86" s="33">
        <v>182</v>
      </c>
      <c r="DS86" s="33">
        <v>1445</v>
      </c>
      <c r="DT86" s="33">
        <v>0</v>
      </c>
      <c r="DU86" s="33">
        <v>6498</v>
      </c>
      <c r="DV86" s="33">
        <v>1909</v>
      </c>
      <c r="DW86" s="33">
        <v>150451</v>
      </c>
      <c r="DX86" s="33">
        <v>197190</v>
      </c>
      <c r="DY86" s="33">
        <v>193618</v>
      </c>
      <c r="DZ86" s="33">
        <v>184661</v>
      </c>
      <c r="EA86" s="33">
        <v>127349</v>
      </c>
      <c r="EB86" s="33">
        <v>138781</v>
      </c>
      <c r="EC86" s="33">
        <v>114295</v>
      </c>
      <c r="ED86" s="33">
        <v>72301</v>
      </c>
      <c r="EE86" s="33">
        <v>47561</v>
      </c>
      <c r="EF86" s="33">
        <v>154955</v>
      </c>
      <c r="EG86" s="33">
        <v>294516</v>
      </c>
      <c r="EH86" s="33">
        <v>340155</v>
      </c>
      <c r="EI86" s="33">
        <v>341459</v>
      </c>
      <c r="EJ86" s="35">
        <v>1091613.7328999999</v>
      </c>
      <c r="EK86" s="34">
        <v>954553.95883000002</v>
      </c>
      <c r="EL86" s="34">
        <v>578595.62624000001</v>
      </c>
      <c r="EM86" s="34">
        <v>267315.64658</v>
      </c>
      <c r="EN86" s="34">
        <v>971241.36436000001</v>
      </c>
      <c r="EO86" s="34">
        <v>735142.70083999995</v>
      </c>
      <c r="EP86" s="34">
        <v>419441.60803</v>
      </c>
      <c r="EQ86" s="35">
        <v>151631.41570000001</v>
      </c>
      <c r="ER86" s="35">
        <v>171682.92634999999</v>
      </c>
      <c r="ES86" s="35">
        <v>573135.19122000004</v>
      </c>
      <c r="ET86" s="35">
        <v>1262947.9996</v>
      </c>
      <c r="EU86" s="34">
        <v>1548190.4427</v>
      </c>
      <c r="EV86" s="34">
        <v>1613579.4937</v>
      </c>
      <c r="EW86" s="34">
        <v>768719.12103000004</v>
      </c>
      <c r="EX86" s="34">
        <v>708702.58692000003</v>
      </c>
      <c r="EY86" s="34">
        <v>363464.16284</v>
      </c>
      <c r="EZ86" s="35">
        <v>142057.63560000001</v>
      </c>
      <c r="FA86" s="34">
        <v>919897.19365000003</v>
      </c>
      <c r="FB86" s="34">
        <v>685499.22893999994</v>
      </c>
      <c r="FC86" s="34">
        <v>339950.17297000001</v>
      </c>
      <c r="FD86" s="34">
        <v>147749.83202999999</v>
      </c>
      <c r="FE86" s="35">
        <v>99378.316095000002</v>
      </c>
      <c r="FF86" s="35">
        <v>503620.37349999999</v>
      </c>
      <c r="FG86" s="34">
        <v>927747.72458000004</v>
      </c>
      <c r="FH86" s="35">
        <v>1218689.5854</v>
      </c>
      <c r="FI86" s="36">
        <v>1326603.9343999999</v>
      </c>
      <c r="FJ86" s="35">
        <v>3492102.4974000002</v>
      </c>
      <c r="FK86" s="35">
        <v>4500115.6014999999</v>
      </c>
      <c r="FL86" s="35">
        <v>4925421.4719000002</v>
      </c>
      <c r="FM86" s="35">
        <v>4923802.5702</v>
      </c>
      <c r="FN86" s="35">
        <v>2937803.7398999999</v>
      </c>
      <c r="FO86" s="35">
        <v>3190219.6497</v>
      </c>
      <c r="FP86" s="35">
        <v>2864504.4892000002</v>
      </c>
      <c r="FQ86" s="35">
        <v>1921865.3695</v>
      </c>
      <c r="FR86" s="35">
        <v>1230656.9702000001</v>
      </c>
      <c r="FS86" s="37">
        <v>3802638.0011999998</v>
      </c>
      <c r="FT86" s="35">
        <v>7182553.9452999998</v>
      </c>
      <c r="FU86" s="35">
        <v>8311115.7889999999</v>
      </c>
      <c r="FV86" s="35">
        <v>8228870.6836999999</v>
      </c>
      <c r="FW86" s="39">
        <v>60.393327309999997</v>
      </c>
      <c r="FX86" s="39">
        <v>69.136699358000001</v>
      </c>
      <c r="FY86" s="33">
        <v>1142</v>
      </c>
      <c r="FZ86" s="38">
        <v>118.71144056</v>
      </c>
      <c r="GA86" s="41">
        <v>127.01295555999999</v>
      </c>
      <c r="GB86" s="33">
        <v>2098</v>
      </c>
      <c r="GC86" s="47">
        <f t="shared" si="7"/>
        <v>0</v>
      </c>
      <c r="GD86" s="49">
        <f t="shared" si="8"/>
        <v>0</v>
      </c>
      <c r="GE86" s="31">
        <f t="shared" si="9"/>
        <v>3</v>
      </c>
    </row>
    <row r="87" spans="1:187" hidden="1" x14ac:dyDescent="0.25">
      <c r="A87" s="32" t="s">
        <v>1010</v>
      </c>
      <c r="B87" s="32" t="s">
        <v>1010</v>
      </c>
      <c r="C87" s="32" t="s">
        <v>1757</v>
      </c>
      <c r="D87" s="45" t="s">
        <v>1577</v>
      </c>
      <c r="E87" s="45">
        <f t="shared" si="6"/>
        <v>30</v>
      </c>
      <c r="F87" s="33">
        <v>2753</v>
      </c>
      <c r="G87" s="33">
        <v>3183</v>
      </c>
      <c r="H87" s="33">
        <v>2971</v>
      </c>
      <c r="I87" s="33">
        <v>2429</v>
      </c>
      <c r="J87" s="33">
        <v>2381</v>
      </c>
      <c r="K87" s="33">
        <v>2610</v>
      </c>
      <c r="L87" s="33">
        <v>1868</v>
      </c>
      <c r="M87" s="33">
        <v>1093</v>
      </c>
      <c r="N87" s="33">
        <v>2549</v>
      </c>
      <c r="O87" s="33">
        <v>3511</v>
      </c>
      <c r="P87" s="33">
        <v>3165</v>
      </c>
      <c r="Q87" s="33">
        <v>4438</v>
      </c>
      <c r="R87" s="33">
        <v>5625</v>
      </c>
      <c r="S87" s="33">
        <v>25120</v>
      </c>
      <c r="T87" s="33">
        <v>19148</v>
      </c>
      <c r="U87" s="33">
        <v>11970</v>
      </c>
      <c r="V87" s="33">
        <v>5709</v>
      </c>
      <c r="W87" s="33">
        <v>25469</v>
      </c>
      <c r="X87" s="33">
        <v>19249</v>
      </c>
      <c r="Y87" s="33">
        <v>10161</v>
      </c>
      <c r="Z87" s="33">
        <v>3571</v>
      </c>
      <c r="AA87" s="33">
        <v>11654</v>
      </c>
      <c r="AB87" s="33">
        <v>18809</v>
      </c>
      <c r="AC87" s="33">
        <v>21340</v>
      </c>
      <c r="AD87" s="33">
        <v>29365</v>
      </c>
      <c r="AE87" s="33">
        <v>39229</v>
      </c>
      <c r="AF87" s="33">
        <v>5232</v>
      </c>
      <c r="AG87" s="33">
        <v>5054</v>
      </c>
      <c r="AH87" s="33">
        <v>4155</v>
      </c>
      <c r="AI87" s="33">
        <v>2820</v>
      </c>
      <c r="AJ87" s="33">
        <v>5227</v>
      </c>
      <c r="AK87" s="33">
        <v>4812</v>
      </c>
      <c r="AL87" s="33">
        <v>3010</v>
      </c>
      <c r="AM87" s="33">
        <v>1360</v>
      </c>
      <c r="AN87" s="33">
        <v>3608</v>
      </c>
      <c r="AO87" s="33">
        <v>5203</v>
      </c>
      <c r="AP87" s="33">
        <v>5311</v>
      </c>
      <c r="AQ87" s="33">
        <v>7728</v>
      </c>
      <c r="AR87" s="33">
        <v>9820</v>
      </c>
      <c r="AS87" s="33">
        <v>2114</v>
      </c>
      <c r="AT87" s="33">
        <v>2545</v>
      </c>
      <c r="AU87" s="33">
        <v>2528</v>
      </c>
      <c r="AV87" s="33">
        <v>2088</v>
      </c>
      <c r="AW87" s="33">
        <v>2090</v>
      </c>
      <c r="AX87" s="33">
        <v>2234</v>
      </c>
      <c r="AY87" s="33">
        <v>1657</v>
      </c>
      <c r="AZ87" s="33">
        <v>996</v>
      </c>
      <c r="BA87" s="33">
        <v>2168</v>
      </c>
      <c r="BB87" s="33">
        <v>2959</v>
      </c>
      <c r="BC87" s="33">
        <v>2715</v>
      </c>
      <c r="BD87" s="33">
        <v>3787</v>
      </c>
      <c r="BE87" s="33">
        <v>4623</v>
      </c>
      <c r="BF87" s="33">
        <v>3118</v>
      </c>
      <c r="BG87" s="33">
        <v>2509</v>
      </c>
      <c r="BH87" s="33">
        <v>1627</v>
      </c>
      <c r="BI87" s="33">
        <v>732</v>
      </c>
      <c r="BJ87" s="33">
        <v>3137</v>
      </c>
      <c r="BK87" s="33">
        <v>2578</v>
      </c>
      <c r="BL87" s="33">
        <v>1353</v>
      </c>
      <c r="BM87" s="33">
        <v>364</v>
      </c>
      <c r="BN87" s="33">
        <v>1440</v>
      </c>
      <c r="BO87" s="33">
        <v>2244</v>
      </c>
      <c r="BP87" s="33">
        <v>2596</v>
      </c>
      <c r="BQ87" s="33">
        <v>3941</v>
      </c>
      <c r="BR87" s="33">
        <v>5197</v>
      </c>
      <c r="BS87" s="33">
        <v>2976</v>
      </c>
      <c r="BT87" s="33">
        <v>2801</v>
      </c>
      <c r="BU87" s="33">
        <v>2248</v>
      </c>
      <c r="BV87" s="33">
        <v>1637</v>
      </c>
      <c r="BW87" s="33">
        <v>2644</v>
      </c>
      <c r="BX87" s="33">
        <v>2379</v>
      </c>
      <c r="BY87" s="33">
        <v>1510</v>
      </c>
      <c r="BZ87" s="33">
        <v>766</v>
      </c>
      <c r="CA87" s="33">
        <v>1892</v>
      </c>
      <c r="CB87" s="33">
        <v>2788</v>
      </c>
      <c r="CC87" s="33">
        <v>2863</v>
      </c>
      <c r="CD87" s="33">
        <v>4105</v>
      </c>
      <c r="CE87" s="33">
        <v>5313</v>
      </c>
      <c r="CF87" s="33">
        <v>19463</v>
      </c>
      <c r="CG87" s="33">
        <v>29651</v>
      </c>
      <c r="CH87" s="33">
        <v>29988</v>
      </c>
      <c r="CI87" s="33">
        <v>23209</v>
      </c>
      <c r="CJ87" s="33">
        <v>19700</v>
      </c>
      <c r="CK87" s="33">
        <v>25216</v>
      </c>
      <c r="CL87" s="33">
        <v>19229</v>
      </c>
      <c r="CM87" s="33">
        <v>13170</v>
      </c>
      <c r="CN87" s="33">
        <v>24413</v>
      </c>
      <c r="CO87" s="33">
        <v>29030</v>
      </c>
      <c r="CP87" s="33">
        <v>28778</v>
      </c>
      <c r="CQ87" s="33">
        <v>45462</v>
      </c>
      <c r="CR87" s="33">
        <v>51943</v>
      </c>
      <c r="CS87" s="33">
        <v>51</v>
      </c>
      <c r="CT87" s="33">
        <v>0</v>
      </c>
      <c r="CU87" s="33">
        <v>0</v>
      </c>
      <c r="CV87" s="33">
        <v>524</v>
      </c>
      <c r="CW87" s="33">
        <v>494</v>
      </c>
      <c r="CX87" s="33">
        <v>143</v>
      </c>
      <c r="CY87" s="33">
        <v>258</v>
      </c>
      <c r="CZ87" s="33">
        <v>462</v>
      </c>
      <c r="DA87" s="33">
        <v>597</v>
      </c>
      <c r="DB87" s="33">
        <v>549</v>
      </c>
      <c r="DC87" s="33">
        <v>367</v>
      </c>
      <c r="DD87" s="33">
        <v>429</v>
      </c>
      <c r="DE87" s="33">
        <v>181</v>
      </c>
      <c r="DF87" s="33">
        <v>648</v>
      </c>
      <c r="DG87" s="33">
        <v>638</v>
      </c>
      <c r="DH87" s="33" t="s">
        <v>856</v>
      </c>
      <c r="DI87" s="33">
        <v>339</v>
      </c>
      <c r="DJ87" s="33">
        <v>166</v>
      </c>
      <c r="DK87" s="33">
        <v>249</v>
      </c>
      <c r="DL87" s="33">
        <v>2039</v>
      </c>
      <c r="DM87" s="33">
        <v>1603</v>
      </c>
      <c r="DN87" s="33">
        <v>1506</v>
      </c>
      <c r="DO87" s="33">
        <v>2244</v>
      </c>
      <c r="DP87" s="33">
        <v>995</v>
      </c>
      <c r="DQ87" s="33">
        <v>2131</v>
      </c>
      <c r="DR87" s="33">
        <v>2711</v>
      </c>
      <c r="DS87" s="33">
        <v>705</v>
      </c>
      <c r="DT87" s="33">
        <v>5373</v>
      </c>
      <c r="DU87" s="33">
        <v>3224</v>
      </c>
      <c r="DV87" s="33">
        <v>2761</v>
      </c>
      <c r="DW87" s="33">
        <v>323484</v>
      </c>
      <c r="DX87" s="33">
        <v>378010</v>
      </c>
      <c r="DY87" s="33">
        <v>358528</v>
      </c>
      <c r="DZ87" s="33">
        <v>293481</v>
      </c>
      <c r="EA87" s="33">
        <v>280422</v>
      </c>
      <c r="EB87" s="33">
        <v>311994</v>
      </c>
      <c r="EC87" s="33">
        <v>224904</v>
      </c>
      <c r="ED87" s="33">
        <v>134309</v>
      </c>
      <c r="EE87" s="33">
        <v>306760</v>
      </c>
      <c r="EF87" s="33">
        <v>415500</v>
      </c>
      <c r="EG87" s="33">
        <v>380414</v>
      </c>
      <c r="EH87" s="33">
        <v>530827</v>
      </c>
      <c r="EI87" s="33">
        <v>671631</v>
      </c>
      <c r="EJ87" s="35">
        <v>2675251.6168</v>
      </c>
      <c r="EK87" s="35">
        <v>2150152.3695999999</v>
      </c>
      <c r="EL87" s="35">
        <v>1392096.8318</v>
      </c>
      <c r="EM87" s="34">
        <v>673720.73036000005</v>
      </c>
      <c r="EN87" s="35">
        <v>2796189.5646000002</v>
      </c>
      <c r="EO87" s="35">
        <v>2203102.2455000002</v>
      </c>
      <c r="EP87" s="35">
        <v>1185627.9772000001</v>
      </c>
      <c r="EQ87" s="34">
        <v>437316.75647999998</v>
      </c>
      <c r="ER87" s="35">
        <v>1341195.5834999999</v>
      </c>
      <c r="ES87" s="35">
        <v>2169786.1162999999</v>
      </c>
      <c r="ET87" s="35">
        <v>2437290.4081000001</v>
      </c>
      <c r="EU87" s="35">
        <v>3244437.7212</v>
      </c>
      <c r="EV87" s="35">
        <v>4320748.2631999999</v>
      </c>
      <c r="EW87" s="35">
        <v>3711391.0649000001</v>
      </c>
      <c r="EX87" s="35">
        <v>2917346.3357000002</v>
      </c>
      <c r="EY87" s="35">
        <v>1930309.5645000001</v>
      </c>
      <c r="EZ87" s="34">
        <v>897656.97034999996</v>
      </c>
      <c r="FA87" s="35">
        <v>3490726.3160999999</v>
      </c>
      <c r="FB87" s="35">
        <v>2986077.0943999998</v>
      </c>
      <c r="FC87" s="35">
        <v>1425743.6538</v>
      </c>
      <c r="FD87" s="34">
        <v>372166.23121</v>
      </c>
      <c r="FE87" s="35">
        <v>1631949.4582</v>
      </c>
      <c r="FF87" s="37">
        <v>2727027.9092999999</v>
      </c>
      <c r="FG87" s="35">
        <v>3109631.0701000001</v>
      </c>
      <c r="FH87" s="35">
        <v>4359439.6359999999</v>
      </c>
      <c r="FI87" s="35">
        <v>5903369.1573999999</v>
      </c>
      <c r="FJ87" s="35">
        <v>5375261.9212999996</v>
      </c>
      <c r="FK87" s="35">
        <v>7083049.4479</v>
      </c>
      <c r="FL87" s="35">
        <v>7302196.5279000001</v>
      </c>
      <c r="FM87" s="35">
        <v>6059690.1875999998</v>
      </c>
      <c r="FN87" s="35">
        <v>5606011.5157000003</v>
      </c>
      <c r="FO87" s="35">
        <v>6319309.3225999996</v>
      </c>
      <c r="FP87" s="35">
        <v>4942208.6501000002</v>
      </c>
      <c r="FQ87" s="35">
        <v>3043450.9827999999</v>
      </c>
      <c r="FR87" s="37">
        <v>5935462.1323999995</v>
      </c>
      <c r="FS87" s="37">
        <v>8085735.9439000003</v>
      </c>
      <c r="FT87" s="35">
        <v>7595713.2198999999</v>
      </c>
      <c r="FU87" s="35">
        <v>11118954.351</v>
      </c>
      <c r="FV87" s="35">
        <v>12995312.909</v>
      </c>
      <c r="FW87" s="39">
        <v>54.868895000000002</v>
      </c>
      <c r="FX87" s="41">
        <v>58.288601200000002</v>
      </c>
      <c r="FY87" s="33">
        <v>1846</v>
      </c>
      <c r="FZ87" s="39">
        <v>103.93824284999999</v>
      </c>
      <c r="GA87" s="39">
        <v>108.39911588</v>
      </c>
      <c r="GB87" s="33">
        <v>3433</v>
      </c>
      <c r="GC87" s="47">
        <f t="shared" si="7"/>
        <v>0</v>
      </c>
      <c r="GD87" s="49">
        <f t="shared" si="8"/>
        <v>0</v>
      </c>
      <c r="GE87" s="31">
        <f t="shared" si="9"/>
        <v>1</v>
      </c>
    </row>
    <row r="88" spans="1:187" hidden="1" x14ac:dyDescent="0.25">
      <c r="A88" s="32" t="s">
        <v>1219</v>
      </c>
      <c r="B88" s="32" t="s">
        <v>1219</v>
      </c>
      <c r="C88" s="32" t="s">
        <v>1760</v>
      </c>
      <c r="D88" s="69" t="s">
        <v>1628</v>
      </c>
      <c r="E88" s="45">
        <f t="shared" si="6"/>
        <v>44</v>
      </c>
      <c r="F88" s="33" t="s">
        <v>2053</v>
      </c>
      <c r="G88" s="33" t="s">
        <v>2053</v>
      </c>
      <c r="H88" s="33" t="s">
        <v>2053</v>
      </c>
      <c r="I88" s="33" t="s">
        <v>2053</v>
      </c>
      <c r="J88" s="33" t="s">
        <v>2053</v>
      </c>
      <c r="K88" s="33" t="s">
        <v>2053</v>
      </c>
      <c r="L88" s="33" t="s">
        <v>2053</v>
      </c>
      <c r="M88" s="33" t="s">
        <v>2053</v>
      </c>
      <c r="N88" s="33" t="s">
        <v>2053</v>
      </c>
      <c r="O88" s="33" t="s">
        <v>2053</v>
      </c>
      <c r="P88" s="33" t="s">
        <v>2053</v>
      </c>
      <c r="Q88" s="33" t="s">
        <v>2053</v>
      </c>
      <c r="R88" s="33" t="s">
        <v>2053</v>
      </c>
      <c r="S88" s="33">
        <v>6352</v>
      </c>
      <c r="T88" s="33">
        <v>5972</v>
      </c>
      <c r="U88" s="33">
        <v>4364</v>
      </c>
      <c r="V88" s="33">
        <v>2745</v>
      </c>
      <c r="W88" s="33">
        <v>6370</v>
      </c>
      <c r="X88" s="33">
        <v>5603</v>
      </c>
      <c r="Y88" s="33">
        <v>3266</v>
      </c>
      <c r="Z88" s="33">
        <v>1458</v>
      </c>
      <c r="AA88" s="33">
        <v>1014</v>
      </c>
      <c r="AB88" s="33">
        <v>2562</v>
      </c>
      <c r="AC88" s="33">
        <v>5533</v>
      </c>
      <c r="AD88" s="33">
        <v>8568</v>
      </c>
      <c r="AE88" s="33">
        <v>18453</v>
      </c>
      <c r="AF88" s="33">
        <v>567</v>
      </c>
      <c r="AG88" s="33">
        <v>579</v>
      </c>
      <c r="AH88" s="33">
        <v>405</v>
      </c>
      <c r="AI88" s="33">
        <v>236</v>
      </c>
      <c r="AJ88" s="33">
        <v>608</v>
      </c>
      <c r="AK88" s="33">
        <v>597</v>
      </c>
      <c r="AL88" s="33">
        <v>381</v>
      </c>
      <c r="AM88" s="33">
        <v>164</v>
      </c>
      <c r="AN88" s="33">
        <v>126</v>
      </c>
      <c r="AO88" s="33">
        <v>329</v>
      </c>
      <c r="AP88" s="33">
        <v>627</v>
      </c>
      <c r="AQ88" s="33">
        <v>910</v>
      </c>
      <c r="AR88" s="33">
        <v>1545</v>
      </c>
      <c r="AS88" s="33">
        <v>28</v>
      </c>
      <c r="AT88" s="33">
        <v>34</v>
      </c>
      <c r="AU88" s="33">
        <v>35</v>
      </c>
      <c r="AV88" s="33">
        <v>12</v>
      </c>
      <c r="AW88" s="33">
        <v>59</v>
      </c>
      <c r="AX88" s="33">
        <v>26</v>
      </c>
      <c r="AY88" s="33">
        <v>26</v>
      </c>
      <c r="AZ88" s="33">
        <v>10</v>
      </c>
      <c r="BA88" s="33">
        <v>16</v>
      </c>
      <c r="BB88" s="33">
        <v>30</v>
      </c>
      <c r="BC88" s="33">
        <v>43</v>
      </c>
      <c r="BD88" s="33">
        <v>60</v>
      </c>
      <c r="BE88" s="33">
        <v>81</v>
      </c>
      <c r="BF88" s="33">
        <v>539</v>
      </c>
      <c r="BG88" s="33">
        <v>545</v>
      </c>
      <c r="BH88" s="33">
        <v>370</v>
      </c>
      <c r="BI88" s="33">
        <v>224</v>
      </c>
      <c r="BJ88" s="33">
        <v>549</v>
      </c>
      <c r="BK88" s="33">
        <v>571</v>
      </c>
      <c r="BL88" s="33">
        <v>355</v>
      </c>
      <c r="BM88" s="33">
        <v>154</v>
      </c>
      <c r="BN88" s="33">
        <v>110</v>
      </c>
      <c r="BO88" s="33">
        <v>299</v>
      </c>
      <c r="BP88" s="33">
        <v>584</v>
      </c>
      <c r="BQ88" s="33">
        <v>850</v>
      </c>
      <c r="BR88" s="33">
        <v>1464</v>
      </c>
      <c r="BS88" s="33">
        <v>402</v>
      </c>
      <c r="BT88" s="33">
        <v>384</v>
      </c>
      <c r="BU88" s="33">
        <v>249</v>
      </c>
      <c r="BV88" s="33">
        <v>158</v>
      </c>
      <c r="BW88" s="33">
        <v>412</v>
      </c>
      <c r="BX88" s="33">
        <v>375</v>
      </c>
      <c r="BY88" s="33">
        <v>245</v>
      </c>
      <c r="BZ88" s="33">
        <v>97</v>
      </c>
      <c r="CA88" s="33">
        <v>77</v>
      </c>
      <c r="CB88" s="33">
        <v>216</v>
      </c>
      <c r="CC88" s="33">
        <v>408</v>
      </c>
      <c r="CD88" s="33">
        <v>599</v>
      </c>
      <c r="CE88" s="33">
        <v>1022</v>
      </c>
      <c r="CF88" s="33">
        <v>328</v>
      </c>
      <c r="CG88" s="33">
        <v>278</v>
      </c>
      <c r="CH88" s="33">
        <v>352</v>
      </c>
      <c r="CI88" s="33">
        <v>248</v>
      </c>
      <c r="CJ88" s="33">
        <v>386</v>
      </c>
      <c r="CK88" s="33">
        <v>329</v>
      </c>
      <c r="CL88" s="33">
        <v>228</v>
      </c>
      <c r="CM88" s="33">
        <v>100</v>
      </c>
      <c r="CN88" s="33">
        <v>146</v>
      </c>
      <c r="CO88" s="33">
        <v>394</v>
      </c>
      <c r="CP88" s="33">
        <v>475</v>
      </c>
      <c r="CQ88" s="33">
        <v>576</v>
      </c>
      <c r="CR88" s="33">
        <v>658</v>
      </c>
      <c r="CS88" s="33">
        <v>242</v>
      </c>
      <c r="CT88" s="33">
        <v>15</v>
      </c>
      <c r="CU88" s="33">
        <v>0</v>
      </c>
      <c r="CV88" s="33">
        <v>0</v>
      </c>
      <c r="CW88" s="33" t="s">
        <v>856</v>
      </c>
      <c r="CX88" s="33">
        <v>0</v>
      </c>
      <c r="CY88" s="33">
        <v>0</v>
      </c>
      <c r="CZ88" s="33">
        <v>0</v>
      </c>
      <c r="DA88" s="33">
        <v>0</v>
      </c>
      <c r="DB88" s="33">
        <v>0</v>
      </c>
      <c r="DC88" s="33">
        <v>0</v>
      </c>
      <c r="DD88" s="33">
        <v>0</v>
      </c>
      <c r="DE88" s="33">
        <v>0</v>
      </c>
      <c r="DF88" s="33">
        <v>0</v>
      </c>
      <c r="DG88" s="33">
        <v>0</v>
      </c>
      <c r="DH88" s="33">
        <v>59</v>
      </c>
      <c r="DI88" s="33">
        <v>2045</v>
      </c>
      <c r="DJ88" s="33">
        <v>0</v>
      </c>
      <c r="DK88" s="33">
        <v>0</v>
      </c>
      <c r="DL88" s="33">
        <v>0</v>
      </c>
      <c r="DM88" s="33">
        <v>0</v>
      </c>
      <c r="DN88" s="33">
        <v>0</v>
      </c>
      <c r="DO88" s="33">
        <v>0</v>
      </c>
      <c r="DP88" s="33">
        <v>0</v>
      </c>
      <c r="DQ88" s="33">
        <v>0</v>
      </c>
      <c r="DR88" s="33">
        <v>0</v>
      </c>
      <c r="DS88" s="33">
        <v>0</v>
      </c>
      <c r="DT88" s="33">
        <v>1036</v>
      </c>
      <c r="DU88" s="33">
        <v>0</v>
      </c>
      <c r="DV88" s="33">
        <v>0</v>
      </c>
      <c r="DW88" s="33" t="s">
        <v>2053</v>
      </c>
      <c r="DX88" s="33" t="s">
        <v>2053</v>
      </c>
      <c r="DY88" s="33" t="s">
        <v>2053</v>
      </c>
      <c r="DZ88" s="33" t="s">
        <v>2053</v>
      </c>
      <c r="EA88" s="33" t="s">
        <v>2053</v>
      </c>
      <c r="EB88" s="33" t="s">
        <v>2053</v>
      </c>
      <c r="EC88" s="33" t="s">
        <v>2053</v>
      </c>
      <c r="ED88" s="33" t="s">
        <v>2053</v>
      </c>
      <c r="EE88" s="33" t="s">
        <v>2053</v>
      </c>
      <c r="EF88" s="33" t="s">
        <v>2053</v>
      </c>
      <c r="EG88" s="33" t="s">
        <v>2053</v>
      </c>
      <c r="EH88" s="33" t="s">
        <v>2053</v>
      </c>
      <c r="EI88" s="33" t="s">
        <v>2053</v>
      </c>
      <c r="EJ88" s="34">
        <v>541243.79738999996</v>
      </c>
      <c r="EK88" s="34">
        <v>550418.46360999998</v>
      </c>
      <c r="EL88" s="34">
        <v>404178.39419000002</v>
      </c>
      <c r="EM88" s="34">
        <v>271358.34658999997</v>
      </c>
      <c r="EN88" s="34">
        <v>559088.08391000004</v>
      </c>
      <c r="EO88" s="34">
        <v>515332.76948000002</v>
      </c>
      <c r="EP88" s="34">
        <v>295756.55816999997</v>
      </c>
      <c r="EQ88" s="34">
        <v>132929.69657</v>
      </c>
      <c r="ER88" s="35">
        <v>95863.693966000006</v>
      </c>
      <c r="ES88" s="34">
        <v>232158.56432999999</v>
      </c>
      <c r="ET88" s="34">
        <v>499733.87287999998</v>
      </c>
      <c r="EU88" s="34">
        <v>778037.76387999998</v>
      </c>
      <c r="EV88" s="36">
        <v>1664512.2149</v>
      </c>
      <c r="EW88" s="34">
        <v>628924.64752999996</v>
      </c>
      <c r="EX88" s="33">
        <v>571252</v>
      </c>
      <c r="EY88" s="33">
        <v>417459</v>
      </c>
      <c r="EZ88" s="34">
        <v>286664.10709</v>
      </c>
      <c r="FA88" s="34">
        <v>608674.64752999996</v>
      </c>
      <c r="FB88" s="33">
        <v>634159</v>
      </c>
      <c r="FC88" s="33">
        <v>390761</v>
      </c>
      <c r="FD88" s="33">
        <v>157996</v>
      </c>
      <c r="FE88" s="33">
        <v>138768</v>
      </c>
      <c r="FF88" s="34">
        <v>374772</v>
      </c>
      <c r="FG88" s="34">
        <v>720158.29506000003</v>
      </c>
      <c r="FH88" s="33">
        <v>924424.10708999995</v>
      </c>
      <c r="FI88" s="33">
        <v>1537768</v>
      </c>
      <c r="FJ88" s="33">
        <v>67105</v>
      </c>
      <c r="FK88" s="33">
        <v>90076</v>
      </c>
      <c r="FL88" s="33">
        <v>100467</v>
      </c>
      <c r="FM88" s="33">
        <v>29371</v>
      </c>
      <c r="FN88" s="33">
        <v>147827</v>
      </c>
      <c r="FO88" s="33">
        <v>63476</v>
      </c>
      <c r="FP88" s="33">
        <v>67106</v>
      </c>
      <c r="FQ88" s="33">
        <v>21340</v>
      </c>
      <c r="FR88" s="33">
        <v>36040</v>
      </c>
      <c r="FS88" s="33">
        <v>81521</v>
      </c>
      <c r="FT88" s="33">
        <v>112660</v>
      </c>
      <c r="FU88" s="33">
        <v>145627</v>
      </c>
      <c r="FV88" s="33">
        <v>210920</v>
      </c>
      <c r="FW88" s="33" t="s">
        <v>856</v>
      </c>
      <c r="FX88" s="33" t="s">
        <v>856</v>
      </c>
      <c r="FY88" s="33">
        <v>5</v>
      </c>
      <c r="FZ88" s="42">
        <v>37.609328243999997</v>
      </c>
      <c r="GA88" s="42">
        <v>39.864291772999998</v>
      </c>
      <c r="GB88" s="33">
        <v>141</v>
      </c>
      <c r="GC88" s="47">
        <f t="shared" si="7"/>
        <v>0</v>
      </c>
      <c r="GD88" s="49">
        <f t="shared" si="8"/>
        <v>0</v>
      </c>
      <c r="GE88" s="31">
        <f t="shared" si="9"/>
        <v>3</v>
      </c>
    </row>
    <row r="89" spans="1:187" hidden="1" x14ac:dyDescent="0.25">
      <c r="A89" s="32" t="s">
        <v>1012</v>
      </c>
      <c r="B89" s="32" t="s">
        <v>1012</v>
      </c>
      <c r="C89" s="32" t="s">
        <v>1013</v>
      </c>
      <c r="D89" s="45" t="s">
        <v>1578</v>
      </c>
      <c r="E89" s="45">
        <f t="shared" si="6"/>
        <v>36</v>
      </c>
      <c r="F89" s="33">
        <v>2034</v>
      </c>
      <c r="G89" s="33">
        <v>2257</v>
      </c>
      <c r="H89" s="33">
        <v>1956</v>
      </c>
      <c r="I89" s="33">
        <v>1802</v>
      </c>
      <c r="J89" s="33">
        <v>2137</v>
      </c>
      <c r="K89" s="33">
        <v>1917</v>
      </c>
      <c r="L89" s="33">
        <v>1434</v>
      </c>
      <c r="M89" s="33">
        <v>850</v>
      </c>
      <c r="N89" s="33">
        <v>446</v>
      </c>
      <c r="O89" s="33">
        <v>1416</v>
      </c>
      <c r="P89" s="33">
        <v>2778</v>
      </c>
      <c r="Q89" s="33">
        <v>2405</v>
      </c>
      <c r="R89" s="33">
        <v>7342</v>
      </c>
      <c r="S89" s="33">
        <v>21861</v>
      </c>
      <c r="T89" s="33">
        <v>18690</v>
      </c>
      <c r="U89" s="33">
        <v>12551</v>
      </c>
      <c r="V89" s="33">
        <v>7236</v>
      </c>
      <c r="W89" s="33">
        <v>22970</v>
      </c>
      <c r="X89" s="33">
        <v>17662</v>
      </c>
      <c r="Y89" s="33">
        <v>10171</v>
      </c>
      <c r="Z89" s="33">
        <v>4079</v>
      </c>
      <c r="AA89" s="33">
        <v>2560</v>
      </c>
      <c r="AB89" s="33">
        <v>9845</v>
      </c>
      <c r="AC89" s="33">
        <v>18217</v>
      </c>
      <c r="AD89" s="33">
        <v>21120</v>
      </c>
      <c r="AE89" s="33">
        <v>63478</v>
      </c>
      <c r="AF89" s="33">
        <v>3842</v>
      </c>
      <c r="AG89" s="33">
        <v>3417</v>
      </c>
      <c r="AH89" s="33">
        <v>2499</v>
      </c>
      <c r="AI89" s="33">
        <v>1798</v>
      </c>
      <c r="AJ89" s="33">
        <v>3784</v>
      </c>
      <c r="AK89" s="33">
        <v>3185</v>
      </c>
      <c r="AL89" s="33">
        <v>2056</v>
      </c>
      <c r="AM89" s="33">
        <v>989</v>
      </c>
      <c r="AN89" s="33">
        <v>555</v>
      </c>
      <c r="AO89" s="33">
        <v>1955</v>
      </c>
      <c r="AP89" s="33">
        <v>3776</v>
      </c>
      <c r="AQ89" s="33">
        <v>3739</v>
      </c>
      <c r="AR89" s="33">
        <v>11545</v>
      </c>
      <c r="AS89" s="33">
        <v>1463</v>
      </c>
      <c r="AT89" s="33">
        <v>1746</v>
      </c>
      <c r="AU89" s="33">
        <v>1514</v>
      </c>
      <c r="AV89" s="33">
        <v>1467</v>
      </c>
      <c r="AW89" s="33">
        <v>1628</v>
      </c>
      <c r="AX89" s="33">
        <v>1547</v>
      </c>
      <c r="AY89" s="33">
        <v>1207</v>
      </c>
      <c r="AZ89" s="33">
        <v>712</v>
      </c>
      <c r="BA89" s="33">
        <v>335</v>
      </c>
      <c r="BB89" s="33">
        <v>1077</v>
      </c>
      <c r="BC89" s="33">
        <v>2152</v>
      </c>
      <c r="BD89" s="33">
        <v>1920</v>
      </c>
      <c r="BE89" s="33">
        <v>5800</v>
      </c>
      <c r="BF89" s="33">
        <v>2379</v>
      </c>
      <c r="BG89" s="33">
        <v>1671</v>
      </c>
      <c r="BH89" s="33">
        <v>985</v>
      </c>
      <c r="BI89" s="33">
        <v>331</v>
      </c>
      <c r="BJ89" s="33">
        <v>2156</v>
      </c>
      <c r="BK89" s="33">
        <v>1638</v>
      </c>
      <c r="BL89" s="33">
        <v>849</v>
      </c>
      <c r="BM89" s="33">
        <v>277</v>
      </c>
      <c r="BN89" s="33">
        <v>220</v>
      </c>
      <c r="BO89" s="33">
        <v>878</v>
      </c>
      <c r="BP89" s="33">
        <v>1624</v>
      </c>
      <c r="BQ89" s="33">
        <v>1819</v>
      </c>
      <c r="BR89" s="33">
        <v>5745</v>
      </c>
      <c r="BS89" s="33">
        <v>2256</v>
      </c>
      <c r="BT89" s="33">
        <v>1988</v>
      </c>
      <c r="BU89" s="33">
        <v>1437</v>
      </c>
      <c r="BV89" s="33">
        <v>1082</v>
      </c>
      <c r="BW89" s="33">
        <v>2124</v>
      </c>
      <c r="BX89" s="33">
        <v>1635</v>
      </c>
      <c r="BY89" s="33">
        <v>1081</v>
      </c>
      <c r="BZ89" s="33">
        <v>554</v>
      </c>
      <c r="CA89" s="33">
        <v>291</v>
      </c>
      <c r="CB89" s="33">
        <v>1088</v>
      </c>
      <c r="CC89" s="33">
        <v>2031</v>
      </c>
      <c r="CD89" s="33">
        <v>2126</v>
      </c>
      <c r="CE89" s="33">
        <v>6621</v>
      </c>
      <c r="CF89" s="33">
        <v>13092</v>
      </c>
      <c r="CG89" s="33">
        <v>16179</v>
      </c>
      <c r="CH89" s="33">
        <v>14989</v>
      </c>
      <c r="CI89" s="33">
        <v>15911</v>
      </c>
      <c r="CJ89" s="33">
        <v>13340</v>
      </c>
      <c r="CK89" s="33">
        <v>13810</v>
      </c>
      <c r="CL89" s="33">
        <v>10556</v>
      </c>
      <c r="CM89" s="33">
        <v>7216</v>
      </c>
      <c r="CN89" s="33">
        <v>3313</v>
      </c>
      <c r="CO89" s="33">
        <v>10121</v>
      </c>
      <c r="CP89" s="33">
        <v>20792</v>
      </c>
      <c r="CQ89" s="33">
        <v>19084</v>
      </c>
      <c r="CR89" s="33">
        <v>51783</v>
      </c>
      <c r="CS89" s="33">
        <v>0</v>
      </c>
      <c r="CT89" s="33">
        <v>6</v>
      </c>
      <c r="CU89" s="33">
        <v>19</v>
      </c>
      <c r="CV89" s="33">
        <v>83</v>
      </c>
      <c r="CW89" s="33">
        <v>14</v>
      </c>
      <c r="CX89" s="33">
        <v>49</v>
      </c>
      <c r="CY89" s="33">
        <v>127</v>
      </c>
      <c r="CZ89" s="33">
        <v>382</v>
      </c>
      <c r="DA89" s="33">
        <v>14</v>
      </c>
      <c r="DB89" s="33">
        <v>344</v>
      </c>
      <c r="DC89" s="33">
        <v>109</v>
      </c>
      <c r="DD89" s="33">
        <v>303</v>
      </c>
      <c r="DE89" s="33">
        <v>83</v>
      </c>
      <c r="DF89" s="33">
        <v>365</v>
      </c>
      <c r="DG89" s="33">
        <v>310</v>
      </c>
      <c r="DH89" s="33" t="s">
        <v>856</v>
      </c>
      <c r="DI89" s="33">
        <v>293</v>
      </c>
      <c r="DJ89" s="33">
        <v>161</v>
      </c>
      <c r="DK89" s="33">
        <v>0</v>
      </c>
      <c r="DL89" s="33">
        <v>731</v>
      </c>
      <c r="DM89" s="33">
        <v>1086</v>
      </c>
      <c r="DN89" s="33">
        <v>210</v>
      </c>
      <c r="DO89" s="33">
        <v>1600</v>
      </c>
      <c r="DP89" s="33">
        <v>1125</v>
      </c>
      <c r="DQ89" s="33">
        <v>1406</v>
      </c>
      <c r="DR89" s="33">
        <v>1809</v>
      </c>
      <c r="DS89" s="33">
        <v>910</v>
      </c>
      <c r="DT89" s="33">
        <v>3215</v>
      </c>
      <c r="DU89" s="33">
        <v>3374</v>
      </c>
      <c r="DV89" s="33">
        <v>2484</v>
      </c>
      <c r="DW89" s="33">
        <v>240432</v>
      </c>
      <c r="DX89" s="33">
        <v>273657</v>
      </c>
      <c r="DY89" s="33">
        <v>238069</v>
      </c>
      <c r="DZ89" s="33">
        <v>222380</v>
      </c>
      <c r="EA89" s="33">
        <v>256120</v>
      </c>
      <c r="EB89" s="33">
        <v>234731</v>
      </c>
      <c r="EC89" s="33">
        <v>177079</v>
      </c>
      <c r="ED89" s="33">
        <v>104195</v>
      </c>
      <c r="EE89" s="33">
        <v>53818</v>
      </c>
      <c r="EF89" s="33">
        <v>170788</v>
      </c>
      <c r="EG89" s="33">
        <v>335931</v>
      </c>
      <c r="EH89" s="33">
        <v>295072</v>
      </c>
      <c r="EI89" s="33">
        <v>891054</v>
      </c>
      <c r="EJ89" s="35">
        <v>2349855.9424999999</v>
      </c>
      <c r="EK89" s="35">
        <v>2053396.0914</v>
      </c>
      <c r="EL89" s="35">
        <v>1380614.5981999999</v>
      </c>
      <c r="EM89" s="34">
        <v>762100.64870999998</v>
      </c>
      <c r="EN89" s="35">
        <v>2386545.5874000001</v>
      </c>
      <c r="EO89" s="35">
        <v>1884882.9071</v>
      </c>
      <c r="EP89" s="35">
        <v>1081899.8091</v>
      </c>
      <c r="EQ89" s="34">
        <v>414959.42293</v>
      </c>
      <c r="ER89" s="35">
        <v>278486.73321999999</v>
      </c>
      <c r="ES89" s="35">
        <v>1059262.8566999999</v>
      </c>
      <c r="ET89" s="35">
        <v>1951075.6632999999</v>
      </c>
      <c r="EU89" s="35">
        <v>2221320.1318999999</v>
      </c>
      <c r="EV89" s="34">
        <v>6804109.6221000003</v>
      </c>
      <c r="EW89" s="35">
        <v>2643430.7285000002</v>
      </c>
      <c r="EX89" s="35">
        <v>1691006.5389</v>
      </c>
      <c r="EY89" s="34">
        <v>948379.47228999995</v>
      </c>
      <c r="EZ89" s="34">
        <v>280082.95613000001</v>
      </c>
      <c r="FA89" s="35">
        <v>2471429.2724000001</v>
      </c>
      <c r="FB89" s="35">
        <v>1679820.3561</v>
      </c>
      <c r="FC89" s="35">
        <v>804988.05249999999</v>
      </c>
      <c r="FD89" s="34">
        <v>212436.19050999999</v>
      </c>
      <c r="FE89" s="35">
        <v>212616.33447999999</v>
      </c>
      <c r="FF89" s="35">
        <v>872853.43556000001</v>
      </c>
      <c r="FG89" s="35">
        <v>1736932.7416999999</v>
      </c>
      <c r="FH89" s="34">
        <v>1844085.9231</v>
      </c>
      <c r="FI89" s="34">
        <v>6065085.1322999997</v>
      </c>
      <c r="FJ89" s="35">
        <v>3712773.0806999998</v>
      </c>
      <c r="FK89" s="35">
        <v>4628516.5461999997</v>
      </c>
      <c r="FL89" s="35">
        <v>4248283.0422999999</v>
      </c>
      <c r="FM89" s="35">
        <v>4112496.5388000002</v>
      </c>
      <c r="FN89" s="35">
        <v>4250640.7845000001</v>
      </c>
      <c r="FO89" s="35">
        <v>4080855.6584999999</v>
      </c>
      <c r="FP89" s="35">
        <v>3182236.2938000001</v>
      </c>
      <c r="FQ89" s="35">
        <v>1999073.1311999999</v>
      </c>
      <c r="FR89" s="37">
        <v>893760.62395000004</v>
      </c>
      <c r="FS89" s="35">
        <v>2795273.4484000001</v>
      </c>
      <c r="FT89" s="35">
        <v>5980732.3378999997</v>
      </c>
      <c r="FU89" s="35">
        <v>5381597.5831000004</v>
      </c>
      <c r="FV89" s="34">
        <v>15163511.083000001</v>
      </c>
      <c r="FW89" s="39">
        <v>58.875831533000003</v>
      </c>
      <c r="FX89" s="39">
        <v>63.235975891999999</v>
      </c>
      <c r="FY89" s="33">
        <v>1364</v>
      </c>
      <c r="FZ89" s="38">
        <v>112.19839242</v>
      </c>
      <c r="GA89" s="39">
        <v>119.33240612</v>
      </c>
      <c r="GB89" s="33">
        <v>2574</v>
      </c>
      <c r="GC89" s="47">
        <f t="shared" si="7"/>
        <v>0</v>
      </c>
      <c r="GD89" s="49">
        <f t="shared" si="8"/>
        <v>0</v>
      </c>
      <c r="GE89" s="31">
        <f t="shared" si="9"/>
        <v>1</v>
      </c>
    </row>
    <row r="90" spans="1:187" hidden="1" x14ac:dyDescent="0.25">
      <c r="A90" s="32" t="s">
        <v>1237</v>
      </c>
      <c r="B90" s="32" t="s">
        <v>1237</v>
      </c>
      <c r="C90" s="32" t="s">
        <v>1763</v>
      </c>
      <c r="D90" s="69" t="s">
        <v>1653</v>
      </c>
      <c r="E90" s="45">
        <f t="shared" si="6"/>
        <v>47</v>
      </c>
      <c r="F90" s="33" t="s">
        <v>2053</v>
      </c>
      <c r="G90" s="33" t="s">
        <v>2053</v>
      </c>
      <c r="H90" s="33" t="s">
        <v>2053</v>
      </c>
      <c r="I90" s="33" t="s">
        <v>2053</v>
      </c>
      <c r="J90" s="33" t="s">
        <v>2053</v>
      </c>
      <c r="K90" s="33" t="s">
        <v>2053</v>
      </c>
      <c r="L90" s="33" t="s">
        <v>2053</v>
      </c>
      <c r="M90" s="33" t="s">
        <v>2053</v>
      </c>
      <c r="N90" s="33" t="s">
        <v>2053</v>
      </c>
      <c r="O90" s="33" t="s">
        <v>2053</v>
      </c>
      <c r="P90" s="33" t="s">
        <v>2053</v>
      </c>
      <c r="Q90" s="33" t="s">
        <v>2053</v>
      </c>
      <c r="R90" s="33" t="s">
        <v>2053</v>
      </c>
      <c r="S90" s="33">
        <v>17000</v>
      </c>
      <c r="T90" s="33">
        <v>12147</v>
      </c>
      <c r="U90" s="33">
        <v>5601</v>
      </c>
      <c r="V90" s="33">
        <v>1942</v>
      </c>
      <c r="W90" s="33">
        <v>27593</v>
      </c>
      <c r="X90" s="33">
        <v>18104</v>
      </c>
      <c r="Y90" s="33">
        <v>7578</v>
      </c>
      <c r="Z90" s="33">
        <v>2001</v>
      </c>
      <c r="AA90" s="33">
        <v>3379</v>
      </c>
      <c r="AB90" s="33">
        <v>13896</v>
      </c>
      <c r="AC90" s="33">
        <v>19636</v>
      </c>
      <c r="AD90" s="33">
        <v>21794</v>
      </c>
      <c r="AE90" s="33">
        <v>33261</v>
      </c>
      <c r="AF90" s="33">
        <v>1233</v>
      </c>
      <c r="AG90" s="33">
        <v>766</v>
      </c>
      <c r="AH90" s="33">
        <v>314</v>
      </c>
      <c r="AI90" s="33">
        <v>94</v>
      </c>
      <c r="AJ90" s="33">
        <v>1792</v>
      </c>
      <c r="AK90" s="33">
        <v>1136</v>
      </c>
      <c r="AL90" s="33">
        <v>440</v>
      </c>
      <c r="AM90" s="33">
        <v>91</v>
      </c>
      <c r="AN90" s="33">
        <v>250</v>
      </c>
      <c r="AO90" s="33">
        <v>958</v>
      </c>
      <c r="AP90" s="33">
        <v>1294</v>
      </c>
      <c r="AQ90" s="33">
        <v>1381</v>
      </c>
      <c r="AR90" s="33">
        <v>1983</v>
      </c>
      <c r="AS90" s="33">
        <v>254</v>
      </c>
      <c r="AT90" s="33">
        <v>188</v>
      </c>
      <c r="AU90" s="33">
        <v>108</v>
      </c>
      <c r="AV90" s="33">
        <v>44</v>
      </c>
      <c r="AW90" s="33">
        <v>357</v>
      </c>
      <c r="AX90" s="33">
        <v>305</v>
      </c>
      <c r="AY90" s="33">
        <v>150</v>
      </c>
      <c r="AZ90" s="33">
        <v>45</v>
      </c>
      <c r="BA90" s="33">
        <v>86</v>
      </c>
      <c r="BB90" s="33">
        <v>296</v>
      </c>
      <c r="BC90" s="33">
        <v>335</v>
      </c>
      <c r="BD90" s="33">
        <v>305</v>
      </c>
      <c r="BE90" s="33">
        <v>429</v>
      </c>
      <c r="BF90" s="33">
        <v>979</v>
      </c>
      <c r="BG90" s="33">
        <v>578</v>
      </c>
      <c r="BH90" s="33">
        <v>206</v>
      </c>
      <c r="BI90" s="33">
        <v>50</v>
      </c>
      <c r="BJ90" s="33">
        <v>1435</v>
      </c>
      <c r="BK90" s="33">
        <v>831</v>
      </c>
      <c r="BL90" s="33">
        <v>290</v>
      </c>
      <c r="BM90" s="33">
        <v>46</v>
      </c>
      <c r="BN90" s="33">
        <v>164</v>
      </c>
      <c r="BO90" s="33">
        <v>662</v>
      </c>
      <c r="BP90" s="33">
        <v>959</v>
      </c>
      <c r="BQ90" s="33">
        <v>1076</v>
      </c>
      <c r="BR90" s="33">
        <v>1554</v>
      </c>
      <c r="BS90" s="33">
        <v>496</v>
      </c>
      <c r="BT90" s="33">
        <v>312</v>
      </c>
      <c r="BU90" s="33">
        <v>125</v>
      </c>
      <c r="BV90" s="33">
        <v>41</v>
      </c>
      <c r="BW90" s="33">
        <v>759</v>
      </c>
      <c r="BX90" s="33">
        <v>442</v>
      </c>
      <c r="BY90" s="33">
        <v>181</v>
      </c>
      <c r="BZ90" s="33">
        <v>36</v>
      </c>
      <c r="CA90" s="33">
        <v>103</v>
      </c>
      <c r="CB90" s="33">
        <v>382</v>
      </c>
      <c r="CC90" s="33">
        <v>534</v>
      </c>
      <c r="CD90" s="33">
        <v>556</v>
      </c>
      <c r="CE90" s="33">
        <v>817</v>
      </c>
      <c r="CF90" s="33">
        <v>4744</v>
      </c>
      <c r="CG90" s="33">
        <v>2938</v>
      </c>
      <c r="CH90" s="33">
        <v>1287</v>
      </c>
      <c r="CI90" s="33">
        <v>479</v>
      </c>
      <c r="CJ90" s="33">
        <v>7040</v>
      </c>
      <c r="CK90" s="33">
        <v>5392</v>
      </c>
      <c r="CL90" s="33">
        <v>2068</v>
      </c>
      <c r="CM90" s="33">
        <v>659</v>
      </c>
      <c r="CN90" s="33">
        <v>870</v>
      </c>
      <c r="CO90" s="33">
        <v>4100</v>
      </c>
      <c r="CP90" s="33">
        <v>5579</v>
      </c>
      <c r="CQ90" s="33">
        <v>5548</v>
      </c>
      <c r="CR90" s="33">
        <v>8510</v>
      </c>
      <c r="CS90" s="33">
        <v>0</v>
      </c>
      <c r="CT90" s="33">
        <v>0</v>
      </c>
      <c r="CU90" s="33">
        <v>0</v>
      </c>
      <c r="CV90" s="33">
        <v>0</v>
      </c>
      <c r="CW90" s="33">
        <v>0</v>
      </c>
      <c r="CX90" s="33">
        <v>0</v>
      </c>
      <c r="CY90" s="33">
        <v>0</v>
      </c>
      <c r="CZ90" s="33">
        <v>0</v>
      </c>
      <c r="DA90" s="33">
        <v>0</v>
      </c>
      <c r="DB90" s="33">
        <v>0</v>
      </c>
      <c r="DC90" s="33">
        <v>0</v>
      </c>
      <c r="DD90" s="33">
        <v>0</v>
      </c>
      <c r="DE90" s="33" t="s">
        <v>856</v>
      </c>
      <c r="DF90" s="33">
        <v>0</v>
      </c>
      <c r="DG90" s="33">
        <v>0</v>
      </c>
      <c r="DH90" s="33">
        <v>0</v>
      </c>
      <c r="DI90" s="33">
        <v>0</v>
      </c>
      <c r="DJ90" s="33">
        <v>0</v>
      </c>
      <c r="DK90" s="33">
        <v>0</v>
      </c>
      <c r="DL90" s="33">
        <v>1804</v>
      </c>
      <c r="DM90" s="33">
        <v>0</v>
      </c>
      <c r="DN90" s="33">
        <v>0</v>
      </c>
      <c r="DO90" s="33">
        <v>2878</v>
      </c>
      <c r="DP90" s="33">
        <v>0</v>
      </c>
      <c r="DQ90" s="33">
        <v>0</v>
      </c>
      <c r="DR90" s="33">
        <v>0</v>
      </c>
      <c r="DS90" s="33">
        <v>0</v>
      </c>
      <c r="DT90" s="33">
        <v>0</v>
      </c>
      <c r="DU90" s="33">
        <v>0</v>
      </c>
      <c r="DV90" s="33">
        <v>0</v>
      </c>
      <c r="DW90" s="33" t="s">
        <v>2053</v>
      </c>
      <c r="DX90" s="33" t="s">
        <v>2053</v>
      </c>
      <c r="DY90" s="33" t="s">
        <v>2053</v>
      </c>
      <c r="DZ90" s="33" t="s">
        <v>2053</v>
      </c>
      <c r="EA90" s="33" t="s">
        <v>2053</v>
      </c>
      <c r="EB90" s="33" t="s">
        <v>2053</v>
      </c>
      <c r="EC90" s="33" t="s">
        <v>2053</v>
      </c>
      <c r="ED90" s="33" t="s">
        <v>2053</v>
      </c>
      <c r="EE90" s="33" t="s">
        <v>2053</v>
      </c>
      <c r="EF90" s="33" t="s">
        <v>2053</v>
      </c>
      <c r="EG90" s="33" t="s">
        <v>2053</v>
      </c>
      <c r="EH90" s="33" t="s">
        <v>2053</v>
      </c>
      <c r="EI90" s="33" t="s">
        <v>2053</v>
      </c>
      <c r="EJ90" s="37">
        <v>1447077.865</v>
      </c>
      <c r="EK90" s="35">
        <v>1111952.5083999999</v>
      </c>
      <c r="EL90" s="34">
        <v>472950.59492</v>
      </c>
      <c r="EM90" s="34">
        <v>161789.73501999999</v>
      </c>
      <c r="EN90" s="35">
        <v>2417851.0921</v>
      </c>
      <c r="EO90" s="35">
        <v>1628276.0223000001</v>
      </c>
      <c r="EP90" s="34">
        <v>680617.18747</v>
      </c>
      <c r="EQ90" s="34">
        <v>164741.91441</v>
      </c>
      <c r="ER90" s="35">
        <v>321808.46386999998</v>
      </c>
      <c r="ES90" s="35">
        <v>1188123.2738999999</v>
      </c>
      <c r="ET90" s="35">
        <v>1750945.3123000001</v>
      </c>
      <c r="EU90" s="35">
        <v>1913754.6279</v>
      </c>
      <c r="EV90" s="34">
        <v>2910625.2415999998</v>
      </c>
      <c r="EW90" s="35">
        <v>2173780.0646000002</v>
      </c>
      <c r="EX90" s="35">
        <v>1189671.6283</v>
      </c>
      <c r="EY90" s="34">
        <v>368556.03068000003</v>
      </c>
      <c r="EZ90" s="36">
        <v>96951.348597999997</v>
      </c>
      <c r="FA90" s="35">
        <v>3576250.3322999999</v>
      </c>
      <c r="FB90" s="35">
        <v>1977828.3592999999</v>
      </c>
      <c r="FC90" s="34">
        <v>677364.92737000005</v>
      </c>
      <c r="FD90" s="34">
        <v>122600.65242</v>
      </c>
      <c r="FE90" s="35">
        <v>321896.96419999999</v>
      </c>
      <c r="FF90" s="43">
        <v>1471728.9915</v>
      </c>
      <c r="FG90" s="35">
        <v>2220487.3368000002</v>
      </c>
      <c r="FH90" s="35">
        <v>2315830.9</v>
      </c>
      <c r="FI90" s="35">
        <v>3853059.1512000002</v>
      </c>
      <c r="FJ90" s="34">
        <v>947212.77098000003</v>
      </c>
      <c r="FK90" s="34">
        <v>719040.99912000005</v>
      </c>
      <c r="FL90" s="34">
        <v>348756.41454999999</v>
      </c>
      <c r="FM90" s="34">
        <v>146573.00680999999</v>
      </c>
      <c r="FN90" s="35">
        <v>1553844.5488</v>
      </c>
      <c r="FO90" s="35">
        <v>1403664.6794</v>
      </c>
      <c r="FP90" s="34">
        <v>555560.76995999995</v>
      </c>
      <c r="FQ90" s="34">
        <v>175810.81315</v>
      </c>
      <c r="FR90" s="35">
        <v>291532.94085000001</v>
      </c>
      <c r="FS90" s="35">
        <v>1196066.2045</v>
      </c>
      <c r="FT90" s="37">
        <v>1379936.882</v>
      </c>
      <c r="FU90" s="35">
        <v>1202177.5105000001</v>
      </c>
      <c r="FV90" s="34">
        <v>1780750.4649</v>
      </c>
      <c r="FW90" s="39">
        <v>27.818503889999999</v>
      </c>
      <c r="FX90" s="39">
        <v>23.184452779000001</v>
      </c>
      <c r="FY90" s="33">
        <v>136</v>
      </c>
      <c r="FZ90" s="39">
        <v>107.38142562</v>
      </c>
      <c r="GA90" s="39">
        <v>104.50051142</v>
      </c>
      <c r="GB90" s="33">
        <v>613</v>
      </c>
      <c r="GC90" s="47">
        <f t="shared" si="7"/>
        <v>0</v>
      </c>
      <c r="GD90" s="49">
        <f t="shared" si="8"/>
        <v>0</v>
      </c>
      <c r="GE90" s="31">
        <f t="shared" si="9"/>
        <v>1</v>
      </c>
    </row>
    <row r="91" spans="1:187" hidden="1" x14ac:dyDescent="0.25">
      <c r="A91" s="32" t="s">
        <v>982</v>
      </c>
      <c r="B91" s="32" t="s">
        <v>982</v>
      </c>
      <c r="C91" s="32" t="s">
        <v>983</v>
      </c>
      <c r="D91" s="45" t="s">
        <v>1556</v>
      </c>
      <c r="E91" s="45">
        <f t="shared" si="6"/>
        <v>34</v>
      </c>
      <c r="F91" s="33">
        <v>1863</v>
      </c>
      <c r="G91" s="33">
        <v>1872</v>
      </c>
      <c r="H91" s="33">
        <v>1885</v>
      </c>
      <c r="I91" s="33">
        <v>1584</v>
      </c>
      <c r="J91" s="33">
        <v>1730</v>
      </c>
      <c r="K91" s="33">
        <v>1598</v>
      </c>
      <c r="L91" s="33">
        <v>1206</v>
      </c>
      <c r="M91" s="33">
        <v>664</v>
      </c>
      <c r="N91" s="33">
        <v>1748</v>
      </c>
      <c r="O91" s="33">
        <v>5062</v>
      </c>
      <c r="P91" s="33">
        <v>3606</v>
      </c>
      <c r="Q91" s="33">
        <v>1735</v>
      </c>
      <c r="R91" s="33">
        <v>251</v>
      </c>
      <c r="S91" s="33">
        <v>22154</v>
      </c>
      <c r="T91" s="33">
        <v>17258</v>
      </c>
      <c r="U91" s="33">
        <v>11645</v>
      </c>
      <c r="V91" s="33">
        <v>5733</v>
      </c>
      <c r="W91" s="33">
        <v>22213</v>
      </c>
      <c r="X91" s="33">
        <v>16870</v>
      </c>
      <c r="Y91" s="33">
        <v>9158</v>
      </c>
      <c r="Z91" s="33">
        <v>3292</v>
      </c>
      <c r="AA91" s="33">
        <v>12123</v>
      </c>
      <c r="AB91" s="33">
        <v>45295</v>
      </c>
      <c r="AC91" s="33">
        <v>34180</v>
      </c>
      <c r="AD91" s="33">
        <v>15725</v>
      </c>
      <c r="AE91" s="33">
        <v>1000</v>
      </c>
      <c r="AF91" s="33">
        <v>5110</v>
      </c>
      <c r="AG91" s="33">
        <v>4132</v>
      </c>
      <c r="AH91" s="33">
        <v>3478</v>
      </c>
      <c r="AI91" s="33">
        <v>2255</v>
      </c>
      <c r="AJ91" s="33">
        <v>5546</v>
      </c>
      <c r="AK91" s="33">
        <v>4476</v>
      </c>
      <c r="AL91" s="33">
        <v>2767</v>
      </c>
      <c r="AM91" s="33">
        <v>1229</v>
      </c>
      <c r="AN91" s="33">
        <v>3583</v>
      </c>
      <c r="AO91" s="33">
        <v>12351</v>
      </c>
      <c r="AP91" s="33">
        <v>8796</v>
      </c>
      <c r="AQ91" s="33">
        <v>3902</v>
      </c>
      <c r="AR91" s="33">
        <v>361</v>
      </c>
      <c r="AS91" s="33">
        <v>1851</v>
      </c>
      <c r="AT91" s="33">
        <v>1962</v>
      </c>
      <c r="AU91" s="33">
        <v>2177</v>
      </c>
      <c r="AV91" s="33">
        <v>1757</v>
      </c>
      <c r="AW91" s="33">
        <v>1922</v>
      </c>
      <c r="AX91" s="33">
        <v>1903</v>
      </c>
      <c r="AY91" s="33">
        <v>1440</v>
      </c>
      <c r="AZ91" s="33">
        <v>815</v>
      </c>
      <c r="BA91" s="33">
        <v>2000</v>
      </c>
      <c r="BB91" s="33">
        <v>5772</v>
      </c>
      <c r="BC91" s="33">
        <v>4054</v>
      </c>
      <c r="BD91" s="33">
        <v>1796</v>
      </c>
      <c r="BE91" s="33">
        <v>205</v>
      </c>
      <c r="BF91" s="33">
        <v>3259</v>
      </c>
      <c r="BG91" s="33">
        <v>2170</v>
      </c>
      <c r="BH91" s="33">
        <v>1301</v>
      </c>
      <c r="BI91" s="33">
        <v>498</v>
      </c>
      <c r="BJ91" s="33">
        <v>3624</v>
      </c>
      <c r="BK91" s="33">
        <v>2573</v>
      </c>
      <c r="BL91" s="33">
        <v>1327</v>
      </c>
      <c r="BM91" s="33">
        <v>414</v>
      </c>
      <c r="BN91" s="33">
        <v>1583</v>
      </c>
      <c r="BO91" s="33">
        <v>6579</v>
      </c>
      <c r="BP91" s="33">
        <v>4742</v>
      </c>
      <c r="BQ91" s="33">
        <v>2106</v>
      </c>
      <c r="BR91" s="33">
        <v>156</v>
      </c>
      <c r="BS91" s="33">
        <v>2623</v>
      </c>
      <c r="BT91" s="33">
        <v>2207</v>
      </c>
      <c r="BU91" s="33">
        <v>1869</v>
      </c>
      <c r="BV91" s="33">
        <v>1277</v>
      </c>
      <c r="BW91" s="33">
        <v>2570</v>
      </c>
      <c r="BX91" s="33">
        <v>2055</v>
      </c>
      <c r="BY91" s="33">
        <v>1285</v>
      </c>
      <c r="BZ91" s="33">
        <v>636</v>
      </c>
      <c r="CA91" s="33">
        <v>1799</v>
      </c>
      <c r="CB91" s="33">
        <v>6066</v>
      </c>
      <c r="CC91" s="33">
        <v>4430</v>
      </c>
      <c r="CD91" s="33">
        <v>2029</v>
      </c>
      <c r="CE91" s="33">
        <v>198</v>
      </c>
      <c r="CF91" s="33">
        <v>13928</v>
      </c>
      <c r="CG91" s="33">
        <v>15062</v>
      </c>
      <c r="CH91" s="33">
        <v>16990</v>
      </c>
      <c r="CI91" s="33">
        <v>13285</v>
      </c>
      <c r="CJ91" s="33">
        <v>13372</v>
      </c>
      <c r="CK91" s="33">
        <v>14101</v>
      </c>
      <c r="CL91" s="33">
        <v>10691</v>
      </c>
      <c r="CM91" s="33">
        <v>6141</v>
      </c>
      <c r="CN91" s="33">
        <v>14057</v>
      </c>
      <c r="CO91" s="33">
        <v>44879</v>
      </c>
      <c r="CP91" s="33">
        <v>29511</v>
      </c>
      <c r="CQ91" s="33">
        <v>13974</v>
      </c>
      <c r="CR91" s="33">
        <v>1149</v>
      </c>
      <c r="CS91" s="33">
        <v>0</v>
      </c>
      <c r="CT91" s="33">
        <v>83</v>
      </c>
      <c r="CU91" s="33">
        <v>0</v>
      </c>
      <c r="CV91" s="33">
        <v>169</v>
      </c>
      <c r="CW91" s="33">
        <v>516</v>
      </c>
      <c r="CX91" s="33">
        <v>798</v>
      </c>
      <c r="CY91" s="33">
        <v>101</v>
      </c>
      <c r="CZ91" s="33">
        <v>0</v>
      </c>
      <c r="DA91" s="33">
        <v>357</v>
      </c>
      <c r="DB91" s="33">
        <v>100</v>
      </c>
      <c r="DC91" s="33">
        <v>434</v>
      </c>
      <c r="DD91" s="33">
        <v>255</v>
      </c>
      <c r="DE91" s="33">
        <v>189</v>
      </c>
      <c r="DF91" s="33">
        <v>663</v>
      </c>
      <c r="DG91" s="33">
        <v>164</v>
      </c>
      <c r="DH91" s="33">
        <v>1139</v>
      </c>
      <c r="DI91" s="33">
        <v>0</v>
      </c>
      <c r="DJ91" s="33">
        <v>1202</v>
      </c>
      <c r="DK91" s="33">
        <v>0</v>
      </c>
      <c r="DL91" s="33">
        <v>1000</v>
      </c>
      <c r="DM91" s="33">
        <v>1272</v>
      </c>
      <c r="DN91" s="33">
        <v>1682</v>
      </c>
      <c r="DO91" s="33">
        <v>1442</v>
      </c>
      <c r="DP91" s="33">
        <v>2369</v>
      </c>
      <c r="DQ91" s="33">
        <v>1722</v>
      </c>
      <c r="DR91" s="33">
        <v>2501</v>
      </c>
      <c r="DS91" s="33">
        <v>1005</v>
      </c>
      <c r="DT91" s="33">
        <v>2793</v>
      </c>
      <c r="DU91" s="33">
        <v>3166</v>
      </c>
      <c r="DV91" s="33">
        <v>3535</v>
      </c>
      <c r="DW91" s="33">
        <v>226737</v>
      </c>
      <c r="DX91" s="33">
        <v>232868</v>
      </c>
      <c r="DY91" s="33">
        <v>237598</v>
      </c>
      <c r="DZ91" s="33">
        <v>200536</v>
      </c>
      <c r="EA91" s="33">
        <v>213134</v>
      </c>
      <c r="EB91" s="33">
        <v>200830</v>
      </c>
      <c r="EC91" s="33">
        <v>153907</v>
      </c>
      <c r="ED91" s="33">
        <v>84270</v>
      </c>
      <c r="EE91" s="33">
        <v>222251</v>
      </c>
      <c r="EF91" s="33">
        <v>632842</v>
      </c>
      <c r="EG91" s="33">
        <v>448992</v>
      </c>
      <c r="EH91" s="33">
        <v>215161</v>
      </c>
      <c r="EI91" s="33">
        <v>30634</v>
      </c>
      <c r="EJ91" s="35">
        <v>2494482.7636000002</v>
      </c>
      <c r="EK91" s="35">
        <v>2060564.3509</v>
      </c>
      <c r="EL91" s="35">
        <v>1452150.6978</v>
      </c>
      <c r="EM91" s="35">
        <v>735201.91070000001</v>
      </c>
      <c r="EN91" s="35">
        <v>2662531.6773000001</v>
      </c>
      <c r="EO91" s="37">
        <v>2126276.304</v>
      </c>
      <c r="EP91" s="35">
        <v>1178595.0538000001</v>
      </c>
      <c r="EQ91" s="34">
        <v>439565.11037000001</v>
      </c>
      <c r="ER91" s="35">
        <v>1470743.5567999999</v>
      </c>
      <c r="ES91" s="35">
        <v>5540185.1941999998</v>
      </c>
      <c r="ET91" s="35">
        <v>4102949.5499</v>
      </c>
      <c r="EU91" s="35">
        <v>1912805.7267</v>
      </c>
      <c r="EV91" s="35">
        <v>122683.8409</v>
      </c>
      <c r="EW91" s="35">
        <v>3292022.0597999999</v>
      </c>
      <c r="EX91" s="35">
        <v>2032040.3862999999</v>
      </c>
      <c r="EY91" s="35">
        <v>1098872.5459</v>
      </c>
      <c r="EZ91" s="34">
        <v>376503.96231999999</v>
      </c>
      <c r="FA91" s="35">
        <v>3563813.5479000001</v>
      </c>
      <c r="FB91" s="35">
        <v>2358277.9369000001</v>
      </c>
      <c r="FC91" s="35">
        <v>1116627.1321</v>
      </c>
      <c r="FD91" s="34">
        <v>289857.64384999999</v>
      </c>
      <c r="FE91" s="34">
        <v>1498642.8162</v>
      </c>
      <c r="FF91" s="35">
        <v>6125465.6354999999</v>
      </c>
      <c r="FG91" s="35">
        <v>4346368.0948000001</v>
      </c>
      <c r="FH91" s="35">
        <v>2022641.8655000001</v>
      </c>
      <c r="FI91" s="35">
        <v>134896.80312</v>
      </c>
      <c r="FJ91" s="35">
        <v>4707099.8033999996</v>
      </c>
      <c r="FK91" s="35">
        <v>5114882.6259000003</v>
      </c>
      <c r="FL91" s="35">
        <v>5626520.3794</v>
      </c>
      <c r="FM91" s="35">
        <v>4625057.1479000002</v>
      </c>
      <c r="FN91" s="35">
        <v>4731207.7352999998</v>
      </c>
      <c r="FO91" s="35">
        <v>4918636.3553999998</v>
      </c>
      <c r="FP91" s="35">
        <v>3734153.4652999998</v>
      </c>
      <c r="FQ91" s="35">
        <v>2142792.0517000002</v>
      </c>
      <c r="FR91" s="34">
        <v>4970204.8909999998</v>
      </c>
      <c r="FS91" s="37">
        <v>15061938.647</v>
      </c>
      <c r="FT91" s="37">
        <v>10276358.577</v>
      </c>
      <c r="FU91" s="37">
        <v>4742259.1890000002</v>
      </c>
      <c r="FV91" s="37">
        <v>549588.26041999995</v>
      </c>
      <c r="FW91" s="39">
        <v>61.272542328</v>
      </c>
      <c r="FX91" s="39">
        <v>59.497119994000002</v>
      </c>
      <c r="FY91" s="33">
        <v>1725</v>
      </c>
      <c r="FZ91" s="39">
        <v>102.8120231</v>
      </c>
      <c r="GA91" s="39">
        <v>99.817197254999996</v>
      </c>
      <c r="GB91" s="33">
        <v>2894</v>
      </c>
      <c r="GC91" s="47">
        <f t="shared" si="7"/>
        <v>0</v>
      </c>
      <c r="GD91" s="49">
        <f t="shared" si="8"/>
        <v>0</v>
      </c>
      <c r="GE91" s="31">
        <f t="shared" si="9"/>
        <v>0</v>
      </c>
    </row>
    <row r="92" spans="1:187" hidden="1" x14ac:dyDescent="0.25">
      <c r="A92" s="32" t="s">
        <v>1004</v>
      </c>
      <c r="B92" s="32" t="s">
        <v>1004</v>
      </c>
      <c r="C92" s="32" t="s">
        <v>1005</v>
      </c>
      <c r="D92" s="45" t="s">
        <v>1573</v>
      </c>
      <c r="E92" s="45">
        <f t="shared" si="6"/>
        <v>43</v>
      </c>
      <c r="F92" s="33">
        <v>2603</v>
      </c>
      <c r="G92" s="33">
        <v>2971</v>
      </c>
      <c r="H92" s="33">
        <v>2648</v>
      </c>
      <c r="I92" s="33">
        <v>2183</v>
      </c>
      <c r="J92" s="33">
        <v>2434</v>
      </c>
      <c r="K92" s="33">
        <v>2262</v>
      </c>
      <c r="L92" s="33">
        <v>1766</v>
      </c>
      <c r="M92" s="33">
        <v>1052</v>
      </c>
      <c r="N92" s="33">
        <v>829</v>
      </c>
      <c r="O92" s="33">
        <v>3413</v>
      </c>
      <c r="P92" s="33">
        <v>4696</v>
      </c>
      <c r="Q92" s="33">
        <v>5153</v>
      </c>
      <c r="R92" s="33">
        <v>3828</v>
      </c>
      <c r="S92" s="33">
        <v>21560</v>
      </c>
      <c r="T92" s="33">
        <v>19284</v>
      </c>
      <c r="U92" s="33">
        <v>12740</v>
      </c>
      <c r="V92" s="33">
        <v>6266</v>
      </c>
      <c r="W92" s="33">
        <v>24933</v>
      </c>
      <c r="X92" s="33">
        <v>17848</v>
      </c>
      <c r="Y92" s="33">
        <v>9654</v>
      </c>
      <c r="Z92" s="33">
        <v>3624</v>
      </c>
      <c r="AA92" s="33">
        <v>3682</v>
      </c>
      <c r="AB92" s="33">
        <v>21090</v>
      </c>
      <c r="AC92" s="33">
        <v>30527</v>
      </c>
      <c r="AD92" s="33">
        <v>35158</v>
      </c>
      <c r="AE92" s="33">
        <v>25452</v>
      </c>
      <c r="AF92" s="33">
        <v>5704</v>
      </c>
      <c r="AG92" s="33">
        <v>5476</v>
      </c>
      <c r="AH92" s="33">
        <v>3831</v>
      </c>
      <c r="AI92" s="33">
        <v>2500</v>
      </c>
      <c r="AJ92" s="33">
        <v>6171</v>
      </c>
      <c r="AK92" s="33">
        <v>5028</v>
      </c>
      <c r="AL92" s="33">
        <v>3251</v>
      </c>
      <c r="AM92" s="33">
        <v>1560</v>
      </c>
      <c r="AN92" s="33">
        <v>1198</v>
      </c>
      <c r="AO92" s="33">
        <v>6420</v>
      </c>
      <c r="AP92" s="33">
        <v>9254</v>
      </c>
      <c r="AQ92" s="33">
        <v>9917</v>
      </c>
      <c r="AR92" s="33">
        <v>6732</v>
      </c>
      <c r="AS92" s="33">
        <v>1749</v>
      </c>
      <c r="AT92" s="33">
        <v>2171</v>
      </c>
      <c r="AU92" s="33">
        <v>2152</v>
      </c>
      <c r="AV92" s="33">
        <v>1897</v>
      </c>
      <c r="AW92" s="33">
        <v>1868</v>
      </c>
      <c r="AX92" s="33">
        <v>1838</v>
      </c>
      <c r="AY92" s="33">
        <v>1583</v>
      </c>
      <c r="AZ92" s="33">
        <v>978</v>
      </c>
      <c r="BA92" s="33">
        <v>580</v>
      </c>
      <c r="BB92" s="33">
        <v>2949</v>
      </c>
      <c r="BC92" s="33">
        <v>3821</v>
      </c>
      <c r="BD92" s="33">
        <v>4040</v>
      </c>
      <c r="BE92" s="33">
        <v>2846</v>
      </c>
      <c r="BF92" s="33">
        <v>3955</v>
      </c>
      <c r="BG92" s="33">
        <v>3305</v>
      </c>
      <c r="BH92" s="33">
        <v>1679</v>
      </c>
      <c r="BI92" s="33">
        <v>603</v>
      </c>
      <c r="BJ92" s="33">
        <v>4303</v>
      </c>
      <c r="BK92" s="33">
        <v>3190</v>
      </c>
      <c r="BL92" s="33">
        <v>1668</v>
      </c>
      <c r="BM92" s="33">
        <v>582</v>
      </c>
      <c r="BN92" s="33">
        <v>618</v>
      </c>
      <c r="BO92" s="33">
        <v>3471</v>
      </c>
      <c r="BP92" s="33">
        <v>5433</v>
      </c>
      <c r="BQ92" s="33">
        <v>5877</v>
      </c>
      <c r="BR92" s="33">
        <v>3886</v>
      </c>
      <c r="BS92" s="33">
        <v>2776</v>
      </c>
      <c r="BT92" s="33">
        <v>2670</v>
      </c>
      <c r="BU92" s="33">
        <v>1989</v>
      </c>
      <c r="BV92" s="33">
        <v>1381</v>
      </c>
      <c r="BW92" s="33">
        <v>2798</v>
      </c>
      <c r="BX92" s="33">
        <v>2255</v>
      </c>
      <c r="BY92" s="33">
        <v>1542</v>
      </c>
      <c r="BZ92" s="33">
        <v>781</v>
      </c>
      <c r="CA92" s="33">
        <v>546</v>
      </c>
      <c r="CB92" s="33">
        <v>3026</v>
      </c>
      <c r="CC92" s="33">
        <v>4380</v>
      </c>
      <c r="CD92" s="33">
        <v>4750</v>
      </c>
      <c r="CE92" s="33">
        <v>3490</v>
      </c>
      <c r="CF92" s="33">
        <v>14072</v>
      </c>
      <c r="CG92" s="33">
        <v>19545</v>
      </c>
      <c r="CH92" s="33">
        <v>20381</v>
      </c>
      <c r="CI92" s="33">
        <v>17726</v>
      </c>
      <c r="CJ92" s="33">
        <v>15366</v>
      </c>
      <c r="CK92" s="33">
        <v>15922</v>
      </c>
      <c r="CL92" s="33">
        <v>14973</v>
      </c>
      <c r="CM92" s="33">
        <v>9579</v>
      </c>
      <c r="CN92" s="33">
        <v>5907</v>
      </c>
      <c r="CO92" s="33">
        <v>27655</v>
      </c>
      <c r="CP92" s="33">
        <v>35951</v>
      </c>
      <c r="CQ92" s="33">
        <v>34529</v>
      </c>
      <c r="CR92" s="33">
        <v>23522</v>
      </c>
      <c r="CS92" s="33">
        <v>0</v>
      </c>
      <c r="CT92" s="33">
        <v>87</v>
      </c>
      <c r="CU92" s="33" t="s">
        <v>856</v>
      </c>
      <c r="CV92" s="33">
        <v>0</v>
      </c>
      <c r="CW92" s="33">
        <v>90</v>
      </c>
      <c r="CX92" s="33">
        <v>607</v>
      </c>
      <c r="CY92" s="33">
        <v>256</v>
      </c>
      <c r="CZ92" s="33">
        <v>0</v>
      </c>
      <c r="DA92" s="33">
        <v>0</v>
      </c>
      <c r="DB92" s="33">
        <v>144</v>
      </c>
      <c r="DC92" s="33">
        <v>0</v>
      </c>
      <c r="DD92" s="33">
        <v>256</v>
      </c>
      <c r="DE92" s="33">
        <v>238</v>
      </c>
      <c r="DF92" s="33">
        <v>1553</v>
      </c>
      <c r="DG92" s="33">
        <v>6</v>
      </c>
      <c r="DH92" s="33">
        <v>1379</v>
      </c>
      <c r="DI92" s="33">
        <v>881</v>
      </c>
      <c r="DJ92" s="33">
        <v>1422</v>
      </c>
      <c r="DK92" s="33">
        <v>356</v>
      </c>
      <c r="DL92" s="33">
        <v>1410</v>
      </c>
      <c r="DM92" s="33">
        <v>493</v>
      </c>
      <c r="DN92" s="33">
        <v>2848</v>
      </c>
      <c r="DO92" s="33">
        <v>1993</v>
      </c>
      <c r="DP92" s="33">
        <v>914</v>
      </c>
      <c r="DQ92" s="33">
        <v>2045</v>
      </c>
      <c r="DR92" s="33">
        <v>2276</v>
      </c>
      <c r="DS92" s="33">
        <v>3064</v>
      </c>
      <c r="DT92" s="33">
        <v>4101</v>
      </c>
      <c r="DU92" s="33">
        <v>3768</v>
      </c>
      <c r="DV92" s="33">
        <v>3252</v>
      </c>
      <c r="DW92" s="33">
        <v>246559</v>
      </c>
      <c r="DX92" s="33">
        <v>283393</v>
      </c>
      <c r="DY92" s="33">
        <v>251849</v>
      </c>
      <c r="DZ92" s="33">
        <v>206138</v>
      </c>
      <c r="EA92" s="33">
        <v>227652</v>
      </c>
      <c r="EB92" s="33">
        <v>215456</v>
      </c>
      <c r="EC92" s="33">
        <v>165468</v>
      </c>
      <c r="ED92" s="33">
        <v>99231</v>
      </c>
      <c r="EE92" s="33">
        <v>78460</v>
      </c>
      <c r="EF92" s="33">
        <v>323913</v>
      </c>
      <c r="EG92" s="33">
        <v>443979</v>
      </c>
      <c r="EH92" s="33">
        <v>488884</v>
      </c>
      <c r="EI92" s="33">
        <v>360510</v>
      </c>
      <c r="EJ92" s="35">
        <v>2311841.7758999998</v>
      </c>
      <c r="EK92" s="35">
        <v>2168745.2584000002</v>
      </c>
      <c r="EL92" s="35">
        <v>1472623.8992000001</v>
      </c>
      <c r="EM92" s="34">
        <v>722240.31781000004</v>
      </c>
      <c r="EN92" s="35">
        <v>2623859.3404000001</v>
      </c>
      <c r="EO92" s="37">
        <v>1989653.547</v>
      </c>
      <c r="EP92" s="37">
        <v>1123442.8729999999</v>
      </c>
      <c r="EQ92" s="34">
        <v>409407.10178999999</v>
      </c>
      <c r="ER92" s="35">
        <v>408848.27512000001</v>
      </c>
      <c r="ES92" s="35">
        <v>2335178.0843000002</v>
      </c>
      <c r="ET92" s="37">
        <v>3364095.3659999999</v>
      </c>
      <c r="EU92" s="35">
        <v>3883179.6904000002</v>
      </c>
      <c r="EV92" s="34">
        <v>2830512.6976000001</v>
      </c>
      <c r="EW92" s="35">
        <v>4328928.0911999997</v>
      </c>
      <c r="EX92" s="37">
        <v>3449765.8820000002</v>
      </c>
      <c r="EY92" s="37">
        <v>1742021.7709999999</v>
      </c>
      <c r="EZ92" s="34">
        <v>577146.27485000005</v>
      </c>
      <c r="FA92" s="37">
        <v>4804003.125</v>
      </c>
      <c r="FB92" s="35">
        <v>3419106.1142000002</v>
      </c>
      <c r="FC92" s="35">
        <v>1738660.4112</v>
      </c>
      <c r="FD92" s="34">
        <v>538931.12849000003</v>
      </c>
      <c r="FE92" s="35">
        <v>696919.89653000003</v>
      </c>
      <c r="FF92" s="35">
        <v>3863608.9071999998</v>
      </c>
      <c r="FG92" s="35">
        <v>5708405.2823999999</v>
      </c>
      <c r="FH92" s="35">
        <v>6249335.8651000001</v>
      </c>
      <c r="FI92" s="34">
        <v>4080292.8467999999</v>
      </c>
      <c r="FJ92" s="35">
        <v>4213463.9889000002</v>
      </c>
      <c r="FK92" s="35">
        <v>5617986.6467000004</v>
      </c>
      <c r="FL92" s="35">
        <v>5862920.7905999999</v>
      </c>
      <c r="FM92" s="35">
        <v>5143730.5861</v>
      </c>
      <c r="FN92" s="37">
        <v>4553466.3210000005</v>
      </c>
      <c r="FO92" s="35">
        <v>4680479.6245999997</v>
      </c>
      <c r="FP92" s="35">
        <v>4302609.2712000003</v>
      </c>
      <c r="FQ92" s="35">
        <v>2673322.3311999999</v>
      </c>
      <c r="FR92" s="35">
        <v>1543420.3805</v>
      </c>
      <c r="FS92" s="37">
        <v>7768526.4612999996</v>
      </c>
      <c r="FT92" s="37">
        <v>10225241.843</v>
      </c>
      <c r="FU92" s="35">
        <v>10366277.594000001</v>
      </c>
      <c r="FV92" s="35">
        <v>7144513.2812999999</v>
      </c>
      <c r="FW92" s="38">
        <v>41.916240911999999</v>
      </c>
      <c r="FX92" s="39">
        <v>43.196802005000002</v>
      </c>
      <c r="FY92" s="33">
        <v>1448</v>
      </c>
      <c r="FZ92" s="39">
        <v>89.143042644999994</v>
      </c>
      <c r="GA92" s="39">
        <v>91.345723575999997</v>
      </c>
      <c r="GB92" s="33">
        <v>3062</v>
      </c>
      <c r="GC92" s="47">
        <f t="shared" si="7"/>
        <v>0</v>
      </c>
      <c r="GD92" s="49">
        <f t="shared" si="8"/>
        <v>0</v>
      </c>
      <c r="GE92" s="31">
        <f t="shared" si="9"/>
        <v>1</v>
      </c>
    </row>
    <row r="93" spans="1:187" hidden="1" x14ac:dyDescent="0.25">
      <c r="A93" s="32" t="s">
        <v>898</v>
      </c>
      <c r="B93" s="32" t="s">
        <v>898</v>
      </c>
      <c r="C93" s="32" t="s">
        <v>899</v>
      </c>
      <c r="D93" s="45" t="s">
        <v>1523</v>
      </c>
      <c r="E93" s="45">
        <f t="shared" si="6"/>
        <v>38</v>
      </c>
      <c r="F93" s="33">
        <v>4189</v>
      </c>
      <c r="G93" s="33">
        <v>4500</v>
      </c>
      <c r="H93" s="33">
        <v>4086</v>
      </c>
      <c r="I93" s="33">
        <v>3770</v>
      </c>
      <c r="J93" s="33">
        <v>4097</v>
      </c>
      <c r="K93" s="33">
        <v>3860</v>
      </c>
      <c r="L93" s="33">
        <v>2899</v>
      </c>
      <c r="M93" s="33">
        <v>1950</v>
      </c>
      <c r="N93" s="33">
        <v>2946</v>
      </c>
      <c r="O93" s="33">
        <v>5768</v>
      </c>
      <c r="P93" s="33">
        <v>8133</v>
      </c>
      <c r="Q93" s="33">
        <v>8570</v>
      </c>
      <c r="R93" s="33">
        <v>3934</v>
      </c>
      <c r="S93" s="33">
        <v>55057</v>
      </c>
      <c r="T93" s="33">
        <v>49682</v>
      </c>
      <c r="U93" s="33">
        <v>32673</v>
      </c>
      <c r="V93" s="33">
        <v>17135</v>
      </c>
      <c r="W93" s="33">
        <v>56321</v>
      </c>
      <c r="X93" s="33">
        <v>46330</v>
      </c>
      <c r="Y93" s="33">
        <v>26267</v>
      </c>
      <c r="Z93" s="33">
        <v>10060</v>
      </c>
      <c r="AA93" s="33">
        <v>28205</v>
      </c>
      <c r="AB93" s="33">
        <v>58006</v>
      </c>
      <c r="AC93" s="33">
        <v>75550</v>
      </c>
      <c r="AD93" s="33">
        <v>87284</v>
      </c>
      <c r="AE93" s="33">
        <v>44480</v>
      </c>
      <c r="AF93" s="33">
        <v>5925</v>
      </c>
      <c r="AG93" s="33">
        <v>5692</v>
      </c>
      <c r="AH93" s="33">
        <v>4421</v>
      </c>
      <c r="AI93" s="33">
        <v>3596</v>
      </c>
      <c r="AJ93" s="33">
        <v>6707</v>
      </c>
      <c r="AK93" s="33">
        <v>5811</v>
      </c>
      <c r="AL93" s="33">
        <v>3627</v>
      </c>
      <c r="AM93" s="33">
        <v>2035</v>
      </c>
      <c r="AN93" s="33">
        <v>3725</v>
      </c>
      <c r="AO93" s="33">
        <v>7565</v>
      </c>
      <c r="AP93" s="33">
        <v>10092</v>
      </c>
      <c r="AQ93" s="33">
        <v>10835</v>
      </c>
      <c r="AR93" s="33">
        <v>5597</v>
      </c>
      <c r="AS93" s="33">
        <v>2223</v>
      </c>
      <c r="AT93" s="33">
        <v>2756</v>
      </c>
      <c r="AU93" s="33">
        <v>2735</v>
      </c>
      <c r="AV93" s="33">
        <v>2819</v>
      </c>
      <c r="AW93" s="33">
        <v>2427</v>
      </c>
      <c r="AX93" s="33">
        <v>2539</v>
      </c>
      <c r="AY93" s="33">
        <v>1977</v>
      </c>
      <c r="AZ93" s="33">
        <v>1413</v>
      </c>
      <c r="BA93" s="33">
        <v>1923</v>
      </c>
      <c r="BB93" s="33">
        <v>3857</v>
      </c>
      <c r="BC93" s="33">
        <v>5191</v>
      </c>
      <c r="BD93" s="33">
        <v>5361</v>
      </c>
      <c r="BE93" s="33">
        <v>2557</v>
      </c>
      <c r="BF93" s="33">
        <v>3702</v>
      </c>
      <c r="BG93" s="33">
        <v>2936</v>
      </c>
      <c r="BH93" s="33">
        <v>1686</v>
      </c>
      <c r="BI93" s="33">
        <v>777</v>
      </c>
      <c r="BJ93" s="33">
        <v>4280</v>
      </c>
      <c r="BK93" s="33">
        <v>3272</v>
      </c>
      <c r="BL93" s="33">
        <v>1650</v>
      </c>
      <c r="BM93" s="33">
        <v>622</v>
      </c>
      <c r="BN93" s="33">
        <v>1802</v>
      </c>
      <c r="BO93" s="33">
        <v>3708</v>
      </c>
      <c r="BP93" s="33">
        <v>4901</v>
      </c>
      <c r="BQ93" s="33">
        <v>5474</v>
      </c>
      <c r="BR93" s="33">
        <v>3040</v>
      </c>
      <c r="BS93" s="33">
        <v>3213</v>
      </c>
      <c r="BT93" s="33">
        <v>2966</v>
      </c>
      <c r="BU93" s="33">
        <v>2191</v>
      </c>
      <c r="BV93" s="33">
        <v>1827</v>
      </c>
      <c r="BW93" s="33">
        <v>3128</v>
      </c>
      <c r="BX93" s="33">
        <v>2639</v>
      </c>
      <c r="BY93" s="33">
        <v>1637</v>
      </c>
      <c r="BZ93" s="33">
        <v>909</v>
      </c>
      <c r="CA93" s="33">
        <v>1811</v>
      </c>
      <c r="CB93" s="33">
        <v>3638</v>
      </c>
      <c r="CC93" s="33">
        <v>4882</v>
      </c>
      <c r="CD93" s="33">
        <v>5440</v>
      </c>
      <c r="CE93" s="33">
        <v>2739</v>
      </c>
      <c r="CF93" s="33">
        <v>21231</v>
      </c>
      <c r="CG93" s="33">
        <v>27704</v>
      </c>
      <c r="CH93" s="33">
        <v>28910</v>
      </c>
      <c r="CI93" s="33">
        <v>29854</v>
      </c>
      <c r="CJ93" s="33">
        <v>23196</v>
      </c>
      <c r="CK93" s="33">
        <v>24103</v>
      </c>
      <c r="CL93" s="33">
        <v>21432</v>
      </c>
      <c r="CM93" s="33">
        <v>15235</v>
      </c>
      <c r="CN93" s="33">
        <v>19095</v>
      </c>
      <c r="CO93" s="33">
        <v>38374</v>
      </c>
      <c r="CP93" s="33">
        <v>54724</v>
      </c>
      <c r="CQ93" s="33">
        <v>53144</v>
      </c>
      <c r="CR93" s="33">
        <v>26328</v>
      </c>
      <c r="CS93" s="33">
        <v>291</v>
      </c>
      <c r="CT93" s="33">
        <v>136</v>
      </c>
      <c r="CU93" s="33">
        <v>10</v>
      </c>
      <c r="CV93" s="33" t="s">
        <v>856</v>
      </c>
      <c r="CW93" s="33">
        <v>599</v>
      </c>
      <c r="CX93" s="33">
        <v>90</v>
      </c>
      <c r="CY93" s="33">
        <v>227</v>
      </c>
      <c r="CZ93" s="33">
        <v>143</v>
      </c>
      <c r="DA93" s="33">
        <v>304</v>
      </c>
      <c r="DB93" s="33">
        <v>169</v>
      </c>
      <c r="DC93" s="33">
        <v>469</v>
      </c>
      <c r="DD93" s="33">
        <v>190</v>
      </c>
      <c r="DE93" s="33">
        <v>463</v>
      </c>
      <c r="DF93" s="33">
        <v>700</v>
      </c>
      <c r="DG93" s="33">
        <v>936</v>
      </c>
      <c r="DH93" s="33">
        <v>1645</v>
      </c>
      <c r="DI93" s="33">
        <v>857</v>
      </c>
      <c r="DJ93" s="33">
        <v>141</v>
      </c>
      <c r="DK93" s="33">
        <v>546</v>
      </c>
      <c r="DL93" s="33">
        <v>384</v>
      </c>
      <c r="DM93" s="33">
        <v>3235</v>
      </c>
      <c r="DN93" s="33">
        <v>1925</v>
      </c>
      <c r="DO93" s="33">
        <v>2103</v>
      </c>
      <c r="DP93" s="33">
        <v>2700</v>
      </c>
      <c r="DQ93" s="33">
        <v>1800</v>
      </c>
      <c r="DR93" s="33">
        <v>1521</v>
      </c>
      <c r="DS93" s="33">
        <v>1685</v>
      </c>
      <c r="DT93" s="33">
        <v>3127</v>
      </c>
      <c r="DU93" s="33">
        <v>3999</v>
      </c>
      <c r="DV93" s="33">
        <v>6720</v>
      </c>
      <c r="DW93" s="33">
        <v>480867</v>
      </c>
      <c r="DX93" s="33">
        <v>530844</v>
      </c>
      <c r="DY93" s="33">
        <v>486526</v>
      </c>
      <c r="DZ93" s="33">
        <v>459928</v>
      </c>
      <c r="EA93" s="33">
        <v>478087</v>
      </c>
      <c r="EB93" s="33">
        <v>454742</v>
      </c>
      <c r="EC93" s="33">
        <v>347342</v>
      </c>
      <c r="ED93" s="33">
        <v>237662</v>
      </c>
      <c r="EE93" s="33">
        <v>347427</v>
      </c>
      <c r="EF93" s="33">
        <v>681822</v>
      </c>
      <c r="EG93" s="33">
        <v>964434</v>
      </c>
      <c r="EH93" s="33">
        <v>1013889</v>
      </c>
      <c r="EI93" s="33">
        <v>468426</v>
      </c>
      <c r="EJ93" s="35">
        <v>5128091.6977000004</v>
      </c>
      <c r="EK93" s="35">
        <v>4791887.5171999997</v>
      </c>
      <c r="EL93" s="35">
        <v>3170889.1926000002</v>
      </c>
      <c r="EM93" s="37">
        <v>1677753.9979999999</v>
      </c>
      <c r="EN93" s="35">
        <v>5221153.9556999998</v>
      </c>
      <c r="EO93" s="35">
        <v>4407917.7823000001</v>
      </c>
      <c r="EP93" s="35">
        <v>2567183.8645000001</v>
      </c>
      <c r="EQ93" s="34">
        <v>984117.27156999998</v>
      </c>
      <c r="ER93" s="35">
        <v>2777206.3075000001</v>
      </c>
      <c r="ES93" s="35">
        <v>5570564.1173</v>
      </c>
      <c r="ET93" s="35">
        <v>7227765.6871999996</v>
      </c>
      <c r="EU93" s="35">
        <v>8254435.0188999996</v>
      </c>
      <c r="EV93" s="35">
        <v>4119024.1486</v>
      </c>
      <c r="EW93" s="35">
        <v>3788750.5718</v>
      </c>
      <c r="EX93" s="35">
        <v>2908841.2097999998</v>
      </c>
      <c r="EY93" s="35">
        <v>1544188.3254</v>
      </c>
      <c r="EZ93" s="34">
        <v>669732.18946999998</v>
      </c>
      <c r="FA93" s="35">
        <v>4032219.8037999999</v>
      </c>
      <c r="FB93" s="35">
        <v>2807218.7132000001</v>
      </c>
      <c r="FC93" s="35">
        <v>1408060.4993</v>
      </c>
      <c r="FD93" s="34">
        <v>494372.40207000001</v>
      </c>
      <c r="FE93" s="35">
        <v>1710750.2268000001</v>
      </c>
      <c r="FF93" s="35">
        <v>3541407.3226000001</v>
      </c>
      <c r="FG93" s="35">
        <v>4726236.6328999996</v>
      </c>
      <c r="FH93" s="35">
        <v>4809869.2078</v>
      </c>
      <c r="FI93" s="35">
        <v>2865120.3248999999</v>
      </c>
      <c r="FJ93" s="37">
        <v>5836584.1409999998</v>
      </c>
      <c r="FK93" s="35">
        <v>7372404.0613000002</v>
      </c>
      <c r="FL93" s="35">
        <v>7535407.8525</v>
      </c>
      <c r="FM93" s="35">
        <v>7792006.8821999999</v>
      </c>
      <c r="FN93" s="35">
        <v>6338940.2679000003</v>
      </c>
      <c r="FO93" s="35">
        <v>6813514.1070999997</v>
      </c>
      <c r="FP93" s="35">
        <v>5430086.2172999997</v>
      </c>
      <c r="FQ93" s="35">
        <v>3967309.3768000002</v>
      </c>
      <c r="FR93" s="35">
        <v>5298155.3337000003</v>
      </c>
      <c r="FS93" s="37">
        <v>10339708.101</v>
      </c>
      <c r="FT93" s="37">
        <v>14034856.265000001</v>
      </c>
      <c r="FU93" s="37">
        <v>14463643.642999999</v>
      </c>
      <c r="FV93" s="35">
        <v>6949889.5632999996</v>
      </c>
      <c r="FW93" s="39">
        <v>46.658951856000002</v>
      </c>
      <c r="FX93" s="39">
        <v>49.769926482000002</v>
      </c>
      <c r="FY93" s="33">
        <v>1882</v>
      </c>
      <c r="FZ93" s="41">
        <v>128.48742727000001</v>
      </c>
      <c r="GA93" s="38">
        <v>132.33194055000001</v>
      </c>
      <c r="GB93" s="33">
        <v>5004</v>
      </c>
      <c r="GC93" s="47">
        <f t="shared" si="7"/>
        <v>0</v>
      </c>
      <c r="GD93" s="49">
        <f t="shared" si="8"/>
        <v>0</v>
      </c>
      <c r="GE93" s="31">
        <f t="shared" si="9"/>
        <v>1</v>
      </c>
    </row>
    <row r="94" spans="1:187" hidden="1" x14ac:dyDescent="0.25">
      <c r="A94" s="32" t="s">
        <v>1084</v>
      </c>
      <c r="B94" s="32" t="s">
        <v>1084</v>
      </c>
      <c r="C94" s="32" t="s">
        <v>1085</v>
      </c>
      <c r="D94" s="45" t="s">
        <v>1632</v>
      </c>
      <c r="E94" s="45">
        <f t="shared" si="6"/>
        <v>61</v>
      </c>
      <c r="F94" s="33">
        <v>2098</v>
      </c>
      <c r="G94" s="33">
        <v>2290</v>
      </c>
      <c r="H94" s="33">
        <v>1665</v>
      </c>
      <c r="I94" s="33">
        <v>1172</v>
      </c>
      <c r="J94" s="33">
        <v>2035</v>
      </c>
      <c r="K94" s="33">
        <v>1905</v>
      </c>
      <c r="L94" s="33">
        <v>1069</v>
      </c>
      <c r="M94" s="33">
        <v>555</v>
      </c>
      <c r="N94" s="33">
        <v>7565</v>
      </c>
      <c r="O94" s="33">
        <v>2003</v>
      </c>
      <c r="P94" s="33">
        <v>1130</v>
      </c>
      <c r="Q94" s="33">
        <v>1648</v>
      </c>
      <c r="R94" s="33">
        <v>443</v>
      </c>
      <c r="S94" s="33">
        <v>32912</v>
      </c>
      <c r="T94" s="33">
        <v>24716</v>
      </c>
      <c r="U94" s="33">
        <v>13787</v>
      </c>
      <c r="V94" s="33">
        <v>5936</v>
      </c>
      <c r="W94" s="33">
        <v>28452</v>
      </c>
      <c r="X94" s="33">
        <v>20800</v>
      </c>
      <c r="Y94" s="33">
        <v>9866</v>
      </c>
      <c r="Z94" s="33">
        <v>3102</v>
      </c>
      <c r="AA94" s="33">
        <v>63133</v>
      </c>
      <c r="AB94" s="33">
        <v>22562</v>
      </c>
      <c r="AC94" s="33">
        <v>20420</v>
      </c>
      <c r="AD94" s="33">
        <v>23118</v>
      </c>
      <c r="AE94" s="33">
        <v>10338</v>
      </c>
      <c r="AF94" s="33">
        <v>4053</v>
      </c>
      <c r="AG94" s="33">
        <v>3529</v>
      </c>
      <c r="AH94" s="33">
        <v>2171</v>
      </c>
      <c r="AI94" s="33">
        <v>1300</v>
      </c>
      <c r="AJ94" s="33">
        <v>4519</v>
      </c>
      <c r="AK94" s="33">
        <v>3522</v>
      </c>
      <c r="AL94" s="33">
        <v>1768</v>
      </c>
      <c r="AM94" s="33">
        <v>711</v>
      </c>
      <c r="AN94" s="33">
        <v>11061</v>
      </c>
      <c r="AO94" s="33">
        <v>3381</v>
      </c>
      <c r="AP94" s="33">
        <v>2512</v>
      </c>
      <c r="AQ94" s="33">
        <v>3430</v>
      </c>
      <c r="AR94" s="33">
        <v>1189</v>
      </c>
      <c r="AS94" s="33">
        <v>1737</v>
      </c>
      <c r="AT94" s="33">
        <v>1985</v>
      </c>
      <c r="AU94" s="33">
        <v>1519</v>
      </c>
      <c r="AV94" s="33">
        <v>1099</v>
      </c>
      <c r="AW94" s="33">
        <v>1787</v>
      </c>
      <c r="AX94" s="33">
        <v>1688</v>
      </c>
      <c r="AY94" s="33">
        <v>987</v>
      </c>
      <c r="AZ94" s="33">
        <v>557</v>
      </c>
      <c r="BA94" s="33">
        <v>6458</v>
      </c>
      <c r="BB94" s="33">
        <v>1865</v>
      </c>
      <c r="BC94" s="33">
        <v>1067</v>
      </c>
      <c r="BD94" s="33">
        <v>1526</v>
      </c>
      <c r="BE94" s="33">
        <v>443</v>
      </c>
      <c r="BF94" s="33">
        <v>2316</v>
      </c>
      <c r="BG94" s="33">
        <v>1544</v>
      </c>
      <c r="BH94" s="33">
        <v>652</v>
      </c>
      <c r="BI94" s="33">
        <v>201</v>
      </c>
      <c r="BJ94" s="33">
        <v>2732</v>
      </c>
      <c r="BK94" s="33">
        <v>1834</v>
      </c>
      <c r="BL94" s="33">
        <v>781</v>
      </c>
      <c r="BM94" s="33">
        <v>154</v>
      </c>
      <c r="BN94" s="33">
        <v>4603</v>
      </c>
      <c r="BO94" s="33">
        <v>1516</v>
      </c>
      <c r="BP94" s="33">
        <v>1445</v>
      </c>
      <c r="BQ94" s="33">
        <v>1904</v>
      </c>
      <c r="BR94" s="33">
        <v>746</v>
      </c>
      <c r="BS94" s="33">
        <v>2118</v>
      </c>
      <c r="BT94" s="33">
        <v>1754</v>
      </c>
      <c r="BU94" s="33">
        <v>1131</v>
      </c>
      <c r="BV94" s="33">
        <v>728</v>
      </c>
      <c r="BW94" s="33">
        <v>2050</v>
      </c>
      <c r="BX94" s="33">
        <v>1487</v>
      </c>
      <c r="BY94" s="33">
        <v>774</v>
      </c>
      <c r="BZ94" s="33">
        <v>302</v>
      </c>
      <c r="CA94" s="33">
        <v>5283</v>
      </c>
      <c r="CB94" s="33">
        <v>1698</v>
      </c>
      <c r="CC94" s="33">
        <v>1237</v>
      </c>
      <c r="CD94" s="33">
        <v>1571</v>
      </c>
      <c r="CE94" s="33">
        <v>555</v>
      </c>
      <c r="CF94" s="33">
        <v>17149</v>
      </c>
      <c r="CG94" s="33">
        <v>19655</v>
      </c>
      <c r="CH94" s="33">
        <v>16376</v>
      </c>
      <c r="CI94" s="33">
        <v>10491</v>
      </c>
      <c r="CJ94" s="33">
        <v>16999</v>
      </c>
      <c r="CK94" s="33">
        <v>16373</v>
      </c>
      <c r="CL94" s="33">
        <v>9741</v>
      </c>
      <c r="CM94" s="33">
        <v>5703</v>
      </c>
      <c r="CN94" s="33">
        <v>63519</v>
      </c>
      <c r="CO94" s="33">
        <v>17930</v>
      </c>
      <c r="CP94" s="33">
        <v>11236</v>
      </c>
      <c r="CQ94" s="33">
        <v>14492</v>
      </c>
      <c r="CR94" s="33">
        <v>5310</v>
      </c>
      <c r="CS94" s="33">
        <v>0</v>
      </c>
      <c r="CT94" s="33">
        <v>0</v>
      </c>
      <c r="CU94" s="33">
        <v>45</v>
      </c>
      <c r="CV94" s="33">
        <v>0</v>
      </c>
      <c r="CW94" s="33">
        <v>26</v>
      </c>
      <c r="CX94" s="33">
        <v>700</v>
      </c>
      <c r="CY94" s="33">
        <v>0</v>
      </c>
      <c r="CZ94" s="33" t="s">
        <v>856</v>
      </c>
      <c r="DA94" s="33">
        <v>171</v>
      </c>
      <c r="DB94" s="33">
        <v>85</v>
      </c>
      <c r="DC94" s="33">
        <v>479</v>
      </c>
      <c r="DD94" s="33">
        <v>146</v>
      </c>
      <c r="DE94" s="33">
        <v>126</v>
      </c>
      <c r="DF94" s="33">
        <v>431</v>
      </c>
      <c r="DG94" s="33">
        <v>163</v>
      </c>
      <c r="DH94" s="33">
        <v>57</v>
      </c>
      <c r="DI94" s="33">
        <v>0</v>
      </c>
      <c r="DJ94" s="33">
        <v>0</v>
      </c>
      <c r="DK94" s="33">
        <v>0</v>
      </c>
      <c r="DL94" s="33">
        <v>717</v>
      </c>
      <c r="DM94" s="33">
        <v>2243</v>
      </c>
      <c r="DN94" s="33">
        <v>860</v>
      </c>
      <c r="DO94" s="33">
        <v>1425</v>
      </c>
      <c r="DP94" s="33">
        <v>1854</v>
      </c>
      <c r="DQ94" s="33">
        <v>1595</v>
      </c>
      <c r="DR94" s="33">
        <v>2835</v>
      </c>
      <c r="DS94" s="33">
        <v>644</v>
      </c>
      <c r="DT94" s="33">
        <v>2492</v>
      </c>
      <c r="DU94" s="33">
        <v>1988</v>
      </c>
      <c r="DV94" s="33">
        <v>1335</v>
      </c>
      <c r="DW94" s="33">
        <v>239226</v>
      </c>
      <c r="DX94" s="33">
        <v>258864</v>
      </c>
      <c r="DY94" s="33">
        <v>193733</v>
      </c>
      <c r="DZ94" s="33">
        <v>137373</v>
      </c>
      <c r="EA94" s="33">
        <v>237319</v>
      </c>
      <c r="EB94" s="33">
        <v>220781</v>
      </c>
      <c r="EC94" s="33">
        <v>123393</v>
      </c>
      <c r="ED94" s="33">
        <v>63818</v>
      </c>
      <c r="EE94" s="33">
        <v>868566</v>
      </c>
      <c r="EF94" s="33">
        <v>233445</v>
      </c>
      <c r="EG94" s="33">
        <v>130199</v>
      </c>
      <c r="EH94" s="33">
        <v>191395</v>
      </c>
      <c r="EI94" s="33">
        <v>50902</v>
      </c>
      <c r="EJ94" s="35">
        <v>3596739.5578000001</v>
      </c>
      <c r="EK94" s="35">
        <v>2911844.5274</v>
      </c>
      <c r="EL94" s="35">
        <v>1690372.6858999999</v>
      </c>
      <c r="EM94" s="34">
        <v>770851.39975999994</v>
      </c>
      <c r="EN94" s="35">
        <v>3193085.7288000002</v>
      </c>
      <c r="EO94" s="35">
        <v>2463713.8495</v>
      </c>
      <c r="EP94" s="35">
        <v>1210475.1882</v>
      </c>
      <c r="EQ94" s="34">
        <v>402365.04126000003</v>
      </c>
      <c r="ER94" s="35">
        <v>7400625.1094000004</v>
      </c>
      <c r="ES94" s="35">
        <v>2662857.2872000001</v>
      </c>
      <c r="ET94" s="35">
        <v>2337626.3917</v>
      </c>
      <c r="EU94" s="35">
        <v>2662972.3357000002</v>
      </c>
      <c r="EV94" s="35">
        <v>1175366.8546</v>
      </c>
      <c r="EW94" s="37">
        <v>2577900.5090000001</v>
      </c>
      <c r="EX94" s="35">
        <v>1609710.2982000001</v>
      </c>
      <c r="EY94" s="34">
        <v>611528.52500999998</v>
      </c>
      <c r="EZ94" s="35">
        <v>157291.32310000001</v>
      </c>
      <c r="FA94" s="35">
        <v>2951058.6734000002</v>
      </c>
      <c r="FB94" s="35">
        <v>1830956.9362000001</v>
      </c>
      <c r="FC94" s="34">
        <v>643807.15200999996</v>
      </c>
      <c r="FD94" s="34">
        <v>120812.33712</v>
      </c>
      <c r="FE94" s="34">
        <v>4507735.5355000002</v>
      </c>
      <c r="FF94" s="37">
        <v>1588742.1137000001</v>
      </c>
      <c r="FG94" s="35">
        <v>1609810.0367999999</v>
      </c>
      <c r="FH94" s="35">
        <v>1809128.074</v>
      </c>
      <c r="FI94" s="35">
        <v>987649.99407999997</v>
      </c>
      <c r="FJ94" s="35">
        <v>4219799.3301999997</v>
      </c>
      <c r="FK94" s="35">
        <v>5076015.4075999996</v>
      </c>
      <c r="FL94" s="35">
        <v>4065611.2751000002</v>
      </c>
      <c r="FM94" s="35">
        <v>2787770.8583999998</v>
      </c>
      <c r="FN94" s="35">
        <v>4274749.2204</v>
      </c>
      <c r="FO94" s="35">
        <v>4224650.7616999997</v>
      </c>
      <c r="FP94" s="35">
        <v>2474945.0211999998</v>
      </c>
      <c r="FQ94" s="35">
        <v>1469935.5756999999</v>
      </c>
      <c r="FR94" s="35">
        <v>16401846.384</v>
      </c>
      <c r="FS94" s="35">
        <v>4559519.983</v>
      </c>
      <c r="FT94" s="35">
        <v>2641149.5041</v>
      </c>
      <c r="FU94" s="37">
        <v>3797875.8832999999</v>
      </c>
      <c r="FV94" s="37">
        <v>1193085.6954000001</v>
      </c>
      <c r="FW94" s="39">
        <v>54.333544091999997</v>
      </c>
      <c r="FX94" s="39">
        <v>49.738098549</v>
      </c>
      <c r="FY94" s="33">
        <v>1073</v>
      </c>
      <c r="FZ94" s="38">
        <v>137.54645665999999</v>
      </c>
      <c r="GA94" s="38">
        <v>132.66583229</v>
      </c>
      <c r="GB94" s="33">
        <v>2862</v>
      </c>
      <c r="GC94" s="47">
        <f t="shared" si="7"/>
        <v>0</v>
      </c>
      <c r="GD94" s="49">
        <f t="shared" si="8"/>
        <v>0</v>
      </c>
      <c r="GE94" s="31">
        <f t="shared" si="9"/>
        <v>1</v>
      </c>
    </row>
    <row r="95" spans="1:187" hidden="1" x14ac:dyDescent="0.25">
      <c r="A95" s="32" t="s">
        <v>1139</v>
      </c>
      <c r="B95" s="32" t="s">
        <v>1139</v>
      </c>
      <c r="C95" s="32" t="s">
        <v>1751</v>
      </c>
      <c r="D95" s="32" t="s">
        <v>1524</v>
      </c>
      <c r="E95" s="45">
        <f t="shared" si="6"/>
        <v>45</v>
      </c>
      <c r="F95" s="33" t="s">
        <v>2053</v>
      </c>
      <c r="G95" s="33" t="s">
        <v>2053</v>
      </c>
      <c r="H95" s="33" t="s">
        <v>2053</v>
      </c>
      <c r="I95" s="33" t="s">
        <v>2053</v>
      </c>
      <c r="J95" s="33" t="s">
        <v>2053</v>
      </c>
      <c r="K95" s="33" t="s">
        <v>2053</v>
      </c>
      <c r="L95" s="33" t="s">
        <v>2053</v>
      </c>
      <c r="M95" s="33" t="s">
        <v>2053</v>
      </c>
      <c r="N95" s="33" t="s">
        <v>2053</v>
      </c>
      <c r="O95" s="33" t="s">
        <v>2053</v>
      </c>
      <c r="P95" s="33" t="s">
        <v>2053</v>
      </c>
      <c r="Q95" s="33" t="s">
        <v>2053</v>
      </c>
      <c r="R95" s="33" t="s">
        <v>2053</v>
      </c>
      <c r="S95" s="33">
        <v>4184</v>
      </c>
      <c r="T95" s="33">
        <v>2666</v>
      </c>
      <c r="U95" s="33">
        <v>1078</v>
      </c>
      <c r="V95" s="33">
        <v>321</v>
      </c>
      <c r="W95" s="33">
        <v>2514</v>
      </c>
      <c r="X95" s="33">
        <v>1525</v>
      </c>
      <c r="Y95" s="33">
        <v>490</v>
      </c>
      <c r="Z95" s="33">
        <v>82</v>
      </c>
      <c r="AA95" s="33">
        <v>814</v>
      </c>
      <c r="AB95" s="33">
        <v>2196</v>
      </c>
      <c r="AC95" s="33">
        <v>3163</v>
      </c>
      <c r="AD95" s="33">
        <v>3351</v>
      </c>
      <c r="AE95" s="33">
        <v>3336</v>
      </c>
      <c r="AF95" s="33">
        <v>576</v>
      </c>
      <c r="AG95" s="33">
        <v>357</v>
      </c>
      <c r="AH95" s="33">
        <v>159</v>
      </c>
      <c r="AI95" s="33">
        <v>39</v>
      </c>
      <c r="AJ95" s="33">
        <v>324</v>
      </c>
      <c r="AK95" s="33">
        <v>165</v>
      </c>
      <c r="AL95" s="33">
        <v>65</v>
      </c>
      <c r="AM95" s="33">
        <v>13</v>
      </c>
      <c r="AN95" s="33">
        <v>109</v>
      </c>
      <c r="AO95" s="33">
        <v>266</v>
      </c>
      <c r="AP95" s="33">
        <v>429</v>
      </c>
      <c r="AQ95" s="33">
        <v>442</v>
      </c>
      <c r="AR95" s="33">
        <v>452</v>
      </c>
      <c r="AS95" s="33">
        <v>17</v>
      </c>
      <c r="AT95" s="33" t="s">
        <v>856</v>
      </c>
      <c r="AU95" s="33">
        <v>7</v>
      </c>
      <c r="AV95" s="33" t="s">
        <v>856</v>
      </c>
      <c r="AW95" s="33">
        <v>16</v>
      </c>
      <c r="AX95" s="33">
        <v>7</v>
      </c>
      <c r="AY95" s="33" t="s">
        <v>856</v>
      </c>
      <c r="AZ95" s="33">
        <v>0</v>
      </c>
      <c r="BA95" s="33">
        <v>9</v>
      </c>
      <c r="BB95" s="33">
        <v>12</v>
      </c>
      <c r="BC95" s="33">
        <v>14</v>
      </c>
      <c r="BD95" s="33">
        <v>8</v>
      </c>
      <c r="BE95" s="33">
        <v>13</v>
      </c>
      <c r="BF95" s="33">
        <v>559</v>
      </c>
      <c r="BG95" s="33">
        <v>353</v>
      </c>
      <c r="BH95" s="33">
        <v>152</v>
      </c>
      <c r="BI95" s="33">
        <v>36</v>
      </c>
      <c r="BJ95" s="33">
        <v>308</v>
      </c>
      <c r="BK95" s="33">
        <v>158</v>
      </c>
      <c r="BL95" s="33">
        <v>63</v>
      </c>
      <c r="BM95" s="33">
        <v>13</v>
      </c>
      <c r="BN95" s="33">
        <v>100</v>
      </c>
      <c r="BO95" s="33">
        <v>254</v>
      </c>
      <c r="BP95" s="33">
        <v>415</v>
      </c>
      <c r="BQ95" s="33">
        <v>434</v>
      </c>
      <c r="BR95" s="33">
        <v>439</v>
      </c>
      <c r="BS95" s="33">
        <v>345</v>
      </c>
      <c r="BT95" s="33">
        <v>209</v>
      </c>
      <c r="BU95" s="33">
        <v>81</v>
      </c>
      <c r="BV95" s="33">
        <v>24</v>
      </c>
      <c r="BW95" s="33">
        <v>190</v>
      </c>
      <c r="BX95" s="33">
        <v>91</v>
      </c>
      <c r="BY95" s="33">
        <v>39</v>
      </c>
      <c r="BZ95" s="33">
        <v>5</v>
      </c>
      <c r="CA95" s="33">
        <v>68</v>
      </c>
      <c r="CB95" s="33">
        <v>138</v>
      </c>
      <c r="CC95" s="33">
        <v>246</v>
      </c>
      <c r="CD95" s="33">
        <v>254</v>
      </c>
      <c r="CE95" s="33">
        <v>278</v>
      </c>
      <c r="CF95" s="33">
        <v>2283</v>
      </c>
      <c r="CG95" s="33">
        <v>1670</v>
      </c>
      <c r="CH95" s="33">
        <v>717</v>
      </c>
      <c r="CI95" s="33">
        <v>302</v>
      </c>
      <c r="CJ95" s="33">
        <v>1969</v>
      </c>
      <c r="CK95" s="33">
        <v>1037</v>
      </c>
      <c r="CL95" s="33">
        <v>399</v>
      </c>
      <c r="CM95" s="33">
        <v>9</v>
      </c>
      <c r="CN95" s="33">
        <v>1106</v>
      </c>
      <c r="CO95" s="33">
        <v>1328</v>
      </c>
      <c r="CP95" s="33">
        <v>2074</v>
      </c>
      <c r="CQ95" s="33">
        <v>1550</v>
      </c>
      <c r="CR95" s="33">
        <v>2328</v>
      </c>
      <c r="CS95" s="33">
        <v>0</v>
      </c>
      <c r="CT95" s="33">
        <v>0</v>
      </c>
      <c r="CU95" s="33">
        <v>0</v>
      </c>
      <c r="CV95" s="33">
        <v>0</v>
      </c>
      <c r="CW95" s="33">
        <v>0</v>
      </c>
      <c r="CX95" s="33">
        <v>141</v>
      </c>
      <c r="CY95" s="33">
        <v>0</v>
      </c>
      <c r="CZ95" s="33">
        <v>0</v>
      </c>
      <c r="DA95" s="33">
        <v>35</v>
      </c>
      <c r="DB95" s="33">
        <v>10</v>
      </c>
      <c r="DC95" s="33">
        <v>0</v>
      </c>
      <c r="DD95" s="33">
        <v>0</v>
      </c>
      <c r="DE95" s="33">
        <v>216</v>
      </c>
      <c r="DF95" s="33">
        <v>0</v>
      </c>
      <c r="DG95" s="33">
        <v>0</v>
      </c>
      <c r="DH95" s="33">
        <v>0</v>
      </c>
      <c r="DI95" s="33">
        <v>0</v>
      </c>
      <c r="DJ95" s="33">
        <v>0</v>
      </c>
      <c r="DK95" s="33">
        <v>0</v>
      </c>
      <c r="DL95" s="33">
        <v>0</v>
      </c>
      <c r="DM95" s="33">
        <v>0</v>
      </c>
      <c r="DN95" s="33">
        <v>0</v>
      </c>
      <c r="DO95" s="33">
        <v>0</v>
      </c>
      <c r="DP95" s="33">
        <v>52</v>
      </c>
      <c r="DQ95" s="33">
        <v>1014</v>
      </c>
      <c r="DR95" s="33">
        <v>0</v>
      </c>
      <c r="DS95" s="33">
        <v>0</v>
      </c>
      <c r="DT95" s="33">
        <v>0</v>
      </c>
      <c r="DU95" s="33">
        <v>0</v>
      </c>
      <c r="DV95" s="33">
        <v>0</v>
      </c>
      <c r="DW95" s="33" t="s">
        <v>2053</v>
      </c>
      <c r="DX95" s="33" t="s">
        <v>2053</v>
      </c>
      <c r="DY95" s="33" t="s">
        <v>2053</v>
      </c>
      <c r="DZ95" s="33" t="s">
        <v>2053</v>
      </c>
      <c r="EA95" s="33" t="s">
        <v>2053</v>
      </c>
      <c r="EB95" s="33" t="s">
        <v>2053</v>
      </c>
      <c r="EC95" s="33" t="s">
        <v>2053</v>
      </c>
      <c r="ED95" s="33" t="s">
        <v>2053</v>
      </c>
      <c r="EE95" s="33" t="s">
        <v>2053</v>
      </c>
      <c r="EF95" s="33" t="s">
        <v>2053</v>
      </c>
      <c r="EG95" s="33" t="s">
        <v>2053</v>
      </c>
      <c r="EH95" s="33" t="s">
        <v>2053</v>
      </c>
      <c r="EI95" s="33" t="s">
        <v>2053</v>
      </c>
      <c r="EJ95" s="34">
        <v>380228.58863000001</v>
      </c>
      <c r="EK95" s="34">
        <v>257660.61937</v>
      </c>
      <c r="EL95" s="34">
        <v>109260.75062000001</v>
      </c>
      <c r="EM95" s="36">
        <v>32849.660517999997</v>
      </c>
      <c r="EN95" s="35">
        <v>238978.39249999999</v>
      </c>
      <c r="EO95" s="34">
        <v>164527.18341</v>
      </c>
      <c r="EP95" s="34">
        <v>51786.234490000003</v>
      </c>
      <c r="EQ95" s="41">
        <v>8376.6282102999994</v>
      </c>
      <c r="ER95" s="34">
        <v>73633.413868999996</v>
      </c>
      <c r="ES95" s="34">
        <v>213776.88858999999</v>
      </c>
      <c r="ET95" s="35">
        <v>307532.92660000001</v>
      </c>
      <c r="EU95" s="34">
        <v>329652.39202000003</v>
      </c>
      <c r="EV95" s="36">
        <v>319072.43667999998</v>
      </c>
      <c r="EW95" s="35">
        <v>1491120.3825000001</v>
      </c>
      <c r="EX95" s="34">
        <v>865272.40402999998</v>
      </c>
      <c r="EY95" s="34">
        <v>326668.16781000001</v>
      </c>
      <c r="EZ95" s="33">
        <v>92446</v>
      </c>
      <c r="FA95" s="35">
        <v>1089076.6458999999</v>
      </c>
      <c r="FB95" s="34">
        <v>528051.06142000004</v>
      </c>
      <c r="FC95" s="33">
        <v>168815</v>
      </c>
      <c r="FD95" s="33">
        <v>14493</v>
      </c>
      <c r="FE95" s="35">
        <v>380747.34499999997</v>
      </c>
      <c r="FF95" s="40">
        <v>670877.16232</v>
      </c>
      <c r="FG95" s="35">
        <v>1108979.2028999999</v>
      </c>
      <c r="FH95" s="34">
        <v>1096412.69</v>
      </c>
      <c r="FI95" s="37">
        <v>1318926.2614</v>
      </c>
      <c r="FJ95" s="34">
        <v>212465.54866</v>
      </c>
      <c r="FK95" s="33">
        <v>42631</v>
      </c>
      <c r="FL95" s="33">
        <v>155040</v>
      </c>
      <c r="FM95" s="36">
        <v>21848.469679000002</v>
      </c>
      <c r="FN95" s="34">
        <v>234483.42027999999</v>
      </c>
      <c r="FO95" s="33">
        <v>129708</v>
      </c>
      <c r="FP95" s="36">
        <v>3046.6262339999998</v>
      </c>
      <c r="FQ95" s="33">
        <v>0</v>
      </c>
      <c r="FR95" s="34">
        <v>132971</v>
      </c>
      <c r="FS95" s="36">
        <v>230938.54157999999</v>
      </c>
      <c r="FT95" s="34">
        <v>167527.63748999999</v>
      </c>
      <c r="FU95" s="34">
        <v>94058.626233999996</v>
      </c>
      <c r="FV95" s="33">
        <v>173727.25954999999</v>
      </c>
      <c r="FW95" s="33">
        <v>0</v>
      </c>
      <c r="FX95" s="33">
        <v>0</v>
      </c>
      <c r="FY95" s="33">
        <v>0</v>
      </c>
      <c r="FZ95" s="42">
        <v>55.806828209999999</v>
      </c>
      <c r="GA95" s="42">
        <v>51.825677267000003</v>
      </c>
      <c r="GB95" s="33">
        <v>88</v>
      </c>
      <c r="GC95" s="47">
        <f t="shared" si="7"/>
        <v>5</v>
      </c>
      <c r="GD95" s="49">
        <f t="shared" si="8"/>
        <v>3.968253968253968E-2</v>
      </c>
      <c r="GE95" s="31">
        <f t="shared" si="9"/>
        <v>3</v>
      </c>
    </row>
    <row r="96" spans="1:187" hidden="1" x14ac:dyDescent="0.25">
      <c r="A96" s="32" t="s">
        <v>885</v>
      </c>
      <c r="B96" s="32" t="s">
        <v>885</v>
      </c>
      <c r="C96" s="32" t="s">
        <v>886</v>
      </c>
      <c r="D96" s="45" t="s">
        <v>1516</v>
      </c>
      <c r="E96" s="45">
        <f t="shared" si="6"/>
        <v>49</v>
      </c>
      <c r="F96" s="33">
        <v>1452</v>
      </c>
      <c r="G96" s="33">
        <v>1571</v>
      </c>
      <c r="H96" s="33">
        <v>1548</v>
      </c>
      <c r="I96" s="33">
        <v>1463</v>
      </c>
      <c r="J96" s="33">
        <v>1330</v>
      </c>
      <c r="K96" s="33">
        <v>1443</v>
      </c>
      <c r="L96" s="33">
        <v>1066</v>
      </c>
      <c r="M96" s="33">
        <v>647</v>
      </c>
      <c r="N96" s="33">
        <v>56</v>
      </c>
      <c r="O96" s="33">
        <v>289</v>
      </c>
      <c r="P96" s="33">
        <v>1061</v>
      </c>
      <c r="Q96" s="33">
        <v>2763</v>
      </c>
      <c r="R96" s="33">
        <v>6351</v>
      </c>
      <c r="S96" s="33">
        <v>17481</v>
      </c>
      <c r="T96" s="33">
        <v>12641</v>
      </c>
      <c r="U96" s="33">
        <v>7870</v>
      </c>
      <c r="V96" s="33">
        <v>3655</v>
      </c>
      <c r="W96" s="33">
        <v>23981</v>
      </c>
      <c r="X96" s="33">
        <v>15823</v>
      </c>
      <c r="Y96" s="33">
        <v>7088</v>
      </c>
      <c r="Z96" s="33">
        <v>2731</v>
      </c>
      <c r="AA96" s="33">
        <v>419</v>
      </c>
      <c r="AB96" s="33">
        <v>3742</v>
      </c>
      <c r="AC96" s="33">
        <v>11344</v>
      </c>
      <c r="AD96" s="33">
        <v>21176</v>
      </c>
      <c r="AE96" s="33">
        <v>54589</v>
      </c>
      <c r="AF96" s="33">
        <v>3273</v>
      </c>
      <c r="AG96" s="33">
        <v>2735</v>
      </c>
      <c r="AH96" s="33">
        <v>2214</v>
      </c>
      <c r="AI96" s="33">
        <v>1707</v>
      </c>
      <c r="AJ96" s="33">
        <v>3330</v>
      </c>
      <c r="AK96" s="33">
        <v>2690</v>
      </c>
      <c r="AL96" s="33">
        <v>1757</v>
      </c>
      <c r="AM96" s="33">
        <v>879</v>
      </c>
      <c r="AN96" s="33">
        <v>83</v>
      </c>
      <c r="AO96" s="33">
        <v>528</v>
      </c>
      <c r="AP96" s="33">
        <v>2087</v>
      </c>
      <c r="AQ96" s="33">
        <v>4650</v>
      </c>
      <c r="AR96" s="33">
        <v>11237</v>
      </c>
      <c r="AS96" s="33">
        <v>1088</v>
      </c>
      <c r="AT96" s="33">
        <v>1317</v>
      </c>
      <c r="AU96" s="33">
        <v>1400</v>
      </c>
      <c r="AV96" s="33">
        <v>1395</v>
      </c>
      <c r="AW96" s="33">
        <v>1020</v>
      </c>
      <c r="AX96" s="33">
        <v>1183</v>
      </c>
      <c r="AY96" s="33">
        <v>936</v>
      </c>
      <c r="AZ96" s="33">
        <v>631</v>
      </c>
      <c r="BA96" s="33">
        <v>45</v>
      </c>
      <c r="BB96" s="33">
        <v>231</v>
      </c>
      <c r="BC96" s="33">
        <v>892</v>
      </c>
      <c r="BD96" s="33">
        <v>2395</v>
      </c>
      <c r="BE96" s="33">
        <v>5407</v>
      </c>
      <c r="BF96" s="33">
        <v>2185</v>
      </c>
      <c r="BG96" s="33">
        <v>1418</v>
      </c>
      <c r="BH96" s="33">
        <v>814</v>
      </c>
      <c r="BI96" s="33">
        <v>312</v>
      </c>
      <c r="BJ96" s="33">
        <v>2310</v>
      </c>
      <c r="BK96" s="33">
        <v>1507</v>
      </c>
      <c r="BL96" s="33">
        <v>821</v>
      </c>
      <c r="BM96" s="33">
        <v>248</v>
      </c>
      <c r="BN96" s="33">
        <v>38</v>
      </c>
      <c r="BO96" s="33">
        <v>297</v>
      </c>
      <c r="BP96" s="33">
        <v>1195</v>
      </c>
      <c r="BQ96" s="33">
        <v>2255</v>
      </c>
      <c r="BR96" s="33">
        <v>5830</v>
      </c>
      <c r="BS96" s="33">
        <v>1607</v>
      </c>
      <c r="BT96" s="33">
        <v>1419</v>
      </c>
      <c r="BU96" s="33">
        <v>1189</v>
      </c>
      <c r="BV96" s="33">
        <v>934</v>
      </c>
      <c r="BW96" s="33">
        <v>1488</v>
      </c>
      <c r="BX96" s="33">
        <v>1230</v>
      </c>
      <c r="BY96" s="33">
        <v>806</v>
      </c>
      <c r="BZ96" s="33">
        <v>458</v>
      </c>
      <c r="CA96" s="33">
        <v>38</v>
      </c>
      <c r="CB96" s="33">
        <v>238</v>
      </c>
      <c r="CC96" s="33">
        <v>953</v>
      </c>
      <c r="CD96" s="33">
        <v>2224</v>
      </c>
      <c r="CE96" s="33">
        <v>5678</v>
      </c>
      <c r="CF96" s="33">
        <v>10657</v>
      </c>
      <c r="CG96" s="33">
        <v>12010</v>
      </c>
      <c r="CH96" s="33">
        <v>13797</v>
      </c>
      <c r="CI96" s="33">
        <v>15260</v>
      </c>
      <c r="CJ96" s="33">
        <v>9136</v>
      </c>
      <c r="CK96" s="33">
        <v>11608</v>
      </c>
      <c r="CL96" s="33">
        <v>8543</v>
      </c>
      <c r="CM96" s="33">
        <v>6266</v>
      </c>
      <c r="CN96" s="33">
        <v>455</v>
      </c>
      <c r="CO96" s="33">
        <v>2208</v>
      </c>
      <c r="CP96" s="33">
        <v>9667</v>
      </c>
      <c r="CQ96" s="33">
        <v>22583</v>
      </c>
      <c r="CR96" s="33">
        <v>52364</v>
      </c>
      <c r="CS96" s="33">
        <v>1068</v>
      </c>
      <c r="CT96" s="33">
        <v>70</v>
      </c>
      <c r="CU96" s="33">
        <v>343</v>
      </c>
      <c r="CV96" s="33" t="s">
        <v>856</v>
      </c>
      <c r="CW96" s="33">
        <v>12</v>
      </c>
      <c r="CX96" s="33">
        <v>230</v>
      </c>
      <c r="CY96" s="33">
        <v>109</v>
      </c>
      <c r="CZ96" s="33">
        <v>0</v>
      </c>
      <c r="DA96" s="33">
        <v>0</v>
      </c>
      <c r="DB96" s="33">
        <v>471</v>
      </c>
      <c r="DC96" s="33">
        <v>0</v>
      </c>
      <c r="DD96" s="33">
        <v>320</v>
      </c>
      <c r="DE96" s="33">
        <v>232</v>
      </c>
      <c r="DF96" s="33">
        <v>0</v>
      </c>
      <c r="DG96" s="33">
        <v>192</v>
      </c>
      <c r="DH96" s="33">
        <v>26</v>
      </c>
      <c r="DI96" s="33">
        <v>0</v>
      </c>
      <c r="DJ96" s="33">
        <v>151</v>
      </c>
      <c r="DK96" s="33">
        <v>1397</v>
      </c>
      <c r="DL96" s="33">
        <v>885</v>
      </c>
      <c r="DM96" s="33">
        <v>1186</v>
      </c>
      <c r="DN96" s="33">
        <v>466</v>
      </c>
      <c r="DO96" s="33">
        <v>982</v>
      </c>
      <c r="DP96" s="33">
        <v>1509</v>
      </c>
      <c r="DQ96" s="33">
        <v>1285</v>
      </c>
      <c r="DR96" s="33">
        <v>1383</v>
      </c>
      <c r="DS96" s="33">
        <v>1987</v>
      </c>
      <c r="DT96" s="33">
        <v>1312</v>
      </c>
      <c r="DU96" s="33">
        <v>2606</v>
      </c>
      <c r="DV96" s="33">
        <v>0</v>
      </c>
      <c r="DW96" s="33">
        <v>152921</v>
      </c>
      <c r="DX96" s="33">
        <v>169463</v>
      </c>
      <c r="DY96" s="33">
        <v>167527</v>
      </c>
      <c r="DZ96" s="33">
        <v>159864</v>
      </c>
      <c r="EA96" s="33">
        <v>139455</v>
      </c>
      <c r="EB96" s="33">
        <v>154221</v>
      </c>
      <c r="EC96" s="33">
        <v>113312</v>
      </c>
      <c r="ED96" s="33">
        <v>71490</v>
      </c>
      <c r="EE96" s="33">
        <v>5849</v>
      </c>
      <c r="EF96" s="33">
        <v>30308</v>
      </c>
      <c r="EG96" s="33">
        <v>112819</v>
      </c>
      <c r="EH96" s="33">
        <v>298486</v>
      </c>
      <c r="EI96" s="33">
        <v>680791</v>
      </c>
      <c r="EJ96" s="35">
        <v>1947014.1956</v>
      </c>
      <c r="EK96" s="35">
        <v>1519707.4006000001</v>
      </c>
      <c r="EL96" s="34">
        <v>938678.21299000003</v>
      </c>
      <c r="EM96" s="34">
        <v>446198.21551000001</v>
      </c>
      <c r="EN96" s="40">
        <v>2617964.7599999998</v>
      </c>
      <c r="EO96" s="35">
        <v>1799019.7238</v>
      </c>
      <c r="EP96" s="34">
        <v>821516.58661999996</v>
      </c>
      <c r="EQ96" s="34">
        <v>319211.66901000001</v>
      </c>
      <c r="ER96" s="35">
        <v>49438.769008000003</v>
      </c>
      <c r="ES96" s="35">
        <v>436005.88763000001</v>
      </c>
      <c r="ET96" s="35">
        <v>1289152.4905999999</v>
      </c>
      <c r="EU96" s="34">
        <v>2393192.8727000002</v>
      </c>
      <c r="EV96" s="36">
        <v>6241520.7443000004</v>
      </c>
      <c r="EW96" s="35">
        <v>2320914.8139</v>
      </c>
      <c r="EX96" s="35">
        <v>1505478.4950999999</v>
      </c>
      <c r="EY96" s="34">
        <v>837413.24370999995</v>
      </c>
      <c r="EZ96" s="34">
        <v>289857.99199000001</v>
      </c>
      <c r="FA96" s="35">
        <v>2404412.3821</v>
      </c>
      <c r="FB96" s="35">
        <v>1468337.0999</v>
      </c>
      <c r="FC96" s="34">
        <v>737186.45031999995</v>
      </c>
      <c r="FD96" s="34">
        <v>215858.34427</v>
      </c>
      <c r="FE96" s="35">
        <v>40712.102491999998</v>
      </c>
      <c r="FF96" s="35">
        <v>329717.34253999998</v>
      </c>
      <c r="FG96" s="35">
        <v>1204234.8773000001</v>
      </c>
      <c r="FH96" s="34">
        <v>2372485.6622000001</v>
      </c>
      <c r="FI96" s="36">
        <v>5832308.8367999997</v>
      </c>
      <c r="FJ96" s="37">
        <v>2696952.3470000001</v>
      </c>
      <c r="FK96" s="35">
        <v>3280376.4275000002</v>
      </c>
      <c r="FL96" s="35">
        <v>3597415.3594999998</v>
      </c>
      <c r="FM96" s="35">
        <v>3853310.5482999999</v>
      </c>
      <c r="FN96" s="35">
        <v>2512795.7239000001</v>
      </c>
      <c r="FO96" s="35">
        <v>2924065.4698999999</v>
      </c>
      <c r="FP96" s="35">
        <v>2377334.6055000001</v>
      </c>
      <c r="FQ96" s="35">
        <v>1614282.8783</v>
      </c>
      <c r="FR96" s="37">
        <v>78197.414552000002</v>
      </c>
      <c r="FS96" s="35">
        <v>587630.11317999999</v>
      </c>
      <c r="FT96" s="40">
        <v>2344003.21</v>
      </c>
      <c r="FU96" s="34">
        <v>6019769.3244000003</v>
      </c>
      <c r="FV96" s="36">
        <v>13826933.298</v>
      </c>
      <c r="FW96" s="39">
        <v>34.863373555000003</v>
      </c>
      <c r="FX96" s="39">
        <v>38.740920097</v>
      </c>
      <c r="FY96" s="33">
        <v>720</v>
      </c>
      <c r="FZ96" s="38">
        <v>101.41391676000001</v>
      </c>
      <c r="GA96" s="38">
        <v>110.19639494</v>
      </c>
      <c r="GB96" s="33">
        <v>2048</v>
      </c>
      <c r="GC96" s="47">
        <f t="shared" si="7"/>
        <v>0</v>
      </c>
      <c r="GD96" s="49">
        <f t="shared" si="8"/>
        <v>0</v>
      </c>
      <c r="GE96" s="31">
        <f t="shared" si="9"/>
        <v>1</v>
      </c>
    </row>
    <row r="97" spans="1:187" hidden="1" x14ac:dyDescent="0.25">
      <c r="A97" s="32" t="s">
        <v>966</v>
      </c>
      <c r="B97" s="32" t="s">
        <v>966</v>
      </c>
      <c r="C97" s="32" t="s">
        <v>967</v>
      </c>
      <c r="D97" s="45" t="s">
        <v>1546</v>
      </c>
      <c r="E97" s="45">
        <f t="shared" si="6"/>
        <v>48</v>
      </c>
      <c r="F97" s="33">
        <v>2028</v>
      </c>
      <c r="G97" s="33">
        <v>2484</v>
      </c>
      <c r="H97" s="33">
        <v>2274</v>
      </c>
      <c r="I97" s="33">
        <v>1986</v>
      </c>
      <c r="J97" s="33">
        <v>2056</v>
      </c>
      <c r="K97" s="33">
        <v>2141</v>
      </c>
      <c r="L97" s="33">
        <v>1564</v>
      </c>
      <c r="M97" s="33">
        <v>929</v>
      </c>
      <c r="N97" s="33">
        <v>698</v>
      </c>
      <c r="O97" s="33">
        <v>1688</v>
      </c>
      <c r="P97" s="33">
        <v>3760</v>
      </c>
      <c r="Q97" s="33">
        <v>4451</v>
      </c>
      <c r="R97" s="33">
        <v>4865</v>
      </c>
      <c r="S97" s="33">
        <v>16829</v>
      </c>
      <c r="T97" s="33">
        <v>13728</v>
      </c>
      <c r="U97" s="33">
        <v>8660</v>
      </c>
      <c r="V97" s="33">
        <v>4729</v>
      </c>
      <c r="W97" s="33">
        <v>18534</v>
      </c>
      <c r="X97" s="33">
        <v>13355</v>
      </c>
      <c r="Y97" s="33">
        <v>7370</v>
      </c>
      <c r="Z97" s="33">
        <v>2778</v>
      </c>
      <c r="AA97" s="33">
        <v>2823</v>
      </c>
      <c r="AB97" s="33">
        <v>8535</v>
      </c>
      <c r="AC97" s="33">
        <v>20608</v>
      </c>
      <c r="AD97" s="33">
        <v>25652</v>
      </c>
      <c r="AE97" s="33">
        <v>28365</v>
      </c>
      <c r="AF97" s="33">
        <v>3061</v>
      </c>
      <c r="AG97" s="33">
        <v>3076</v>
      </c>
      <c r="AH97" s="33">
        <v>2520</v>
      </c>
      <c r="AI97" s="33">
        <v>2104</v>
      </c>
      <c r="AJ97" s="33">
        <v>3430</v>
      </c>
      <c r="AK97" s="33">
        <v>3130</v>
      </c>
      <c r="AL97" s="33">
        <v>2022</v>
      </c>
      <c r="AM97" s="33">
        <v>1063</v>
      </c>
      <c r="AN97" s="33">
        <v>841</v>
      </c>
      <c r="AO97" s="33">
        <v>2233</v>
      </c>
      <c r="AP97" s="33">
        <v>5105</v>
      </c>
      <c r="AQ97" s="33">
        <v>5973</v>
      </c>
      <c r="AR97" s="33">
        <v>6254</v>
      </c>
      <c r="AS97" s="33">
        <v>1586</v>
      </c>
      <c r="AT97" s="33">
        <v>2038</v>
      </c>
      <c r="AU97" s="33">
        <v>1936</v>
      </c>
      <c r="AV97" s="33">
        <v>1815</v>
      </c>
      <c r="AW97" s="33">
        <v>1668</v>
      </c>
      <c r="AX97" s="33">
        <v>1866</v>
      </c>
      <c r="AY97" s="33">
        <v>1388</v>
      </c>
      <c r="AZ97" s="33">
        <v>867</v>
      </c>
      <c r="BA97" s="33">
        <v>613</v>
      </c>
      <c r="BB97" s="33">
        <v>1525</v>
      </c>
      <c r="BC97" s="33">
        <v>3310</v>
      </c>
      <c r="BD97" s="33">
        <v>3774</v>
      </c>
      <c r="BE97" s="33">
        <v>3942</v>
      </c>
      <c r="BF97" s="33">
        <v>1475</v>
      </c>
      <c r="BG97" s="33">
        <v>1038</v>
      </c>
      <c r="BH97" s="33">
        <v>584</v>
      </c>
      <c r="BI97" s="33">
        <v>289</v>
      </c>
      <c r="BJ97" s="33">
        <v>1762</v>
      </c>
      <c r="BK97" s="33">
        <v>1264</v>
      </c>
      <c r="BL97" s="33">
        <v>634</v>
      </c>
      <c r="BM97" s="33">
        <v>196</v>
      </c>
      <c r="BN97" s="33">
        <v>228</v>
      </c>
      <c r="BO97" s="33">
        <v>708</v>
      </c>
      <c r="BP97" s="33">
        <v>1795</v>
      </c>
      <c r="BQ97" s="33">
        <v>2199</v>
      </c>
      <c r="BR97" s="33">
        <v>2312</v>
      </c>
      <c r="BS97" s="33">
        <v>1803</v>
      </c>
      <c r="BT97" s="33">
        <v>1786</v>
      </c>
      <c r="BU97" s="33">
        <v>1486</v>
      </c>
      <c r="BV97" s="33">
        <v>1252</v>
      </c>
      <c r="BW97" s="33">
        <v>1813</v>
      </c>
      <c r="BX97" s="33">
        <v>1571</v>
      </c>
      <c r="BY97" s="33">
        <v>1074</v>
      </c>
      <c r="BZ97" s="33">
        <v>583</v>
      </c>
      <c r="CA97" s="33">
        <v>458</v>
      </c>
      <c r="CB97" s="33">
        <v>1231</v>
      </c>
      <c r="CC97" s="33">
        <v>2792</v>
      </c>
      <c r="CD97" s="33">
        <v>3295</v>
      </c>
      <c r="CE97" s="33">
        <v>3592</v>
      </c>
      <c r="CF97" s="33">
        <v>13891</v>
      </c>
      <c r="CG97" s="33">
        <v>19146</v>
      </c>
      <c r="CH97" s="33">
        <v>19157</v>
      </c>
      <c r="CI97" s="33">
        <v>19206</v>
      </c>
      <c r="CJ97" s="33">
        <v>14038</v>
      </c>
      <c r="CK97" s="33">
        <v>15964</v>
      </c>
      <c r="CL97" s="33">
        <v>13743</v>
      </c>
      <c r="CM97" s="33">
        <v>8912</v>
      </c>
      <c r="CN97" s="33">
        <v>5691</v>
      </c>
      <c r="CO97" s="33">
        <v>15270</v>
      </c>
      <c r="CP97" s="33">
        <v>30714</v>
      </c>
      <c r="CQ97" s="33">
        <v>36111</v>
      </c>
      <c r="CR97" s="33">
        <v>36271</v>
      </c>
      <c r="CS97" s="33">
        <v>0</v>
      </c>
      <c r="CT97" s="33">
        <v>69</v>
      </c>
      <c r="CU97" s="33">
        <v>260</v>
      </c>
      <c r="CV97" s="33" t="s">
        <v>856</v>
      </c>
      <c r="CW97" s="33">
        <v>55</v>
      </c>
      <c r="CX97" s="33">
        <v>372</v>
      </c>
      <c r="CY97" s="33">
        <v>122</v>
      </c>
      <c r="CZ97" s="33">
        <v>686</v>
      </c>
      <c r="DA97" s="33">
        <v>0</v>
      </c>
      <c r="DB97" s="33">
        <v>0</v>
      </c>
      <c r="DC97" s="33">
        <v>115</v>
      </c>
      <c r="DD97" s="33">
        <v>341</v>
      </c>
      <c r="DE97" s="33">
        <v>342</v>
      </c>
      <c r="DF97" s="33">
        <v>0</v>
      </c>
      <c r="DG97" s="33">
        <v>84</v>
      </c>
      <c r="DH97" s="33" t="s">
        <v>856</v>
      </c>
      <c r="DI97" s="33">
        <v>0</v>
      </c>
      <c r="DJ97" s="33">
        <v>177</v>
      </c>
      <c r="DK97" s="33">
        <v>130</v>
      </c>
      <c r="DL97" s="33">
        <v>903</v>
      </c>
      <c r="DM97" s="33">
        <v>1141</v>
      </c>
      <c r="DN97" s="33">
        <v>1142</v>
      </c>
      <c r="DO97" s="33">
        <v>1141</v>
      </c>
      <c r="DP97" s="33">
        <v>702</v>
      </c>
      <c r="DQ97" s="33">
        <v>911</v>
      </c>
      <c r="DR97" s="33">
        <v>2067</v>
      </c>
      <c r="DS97" s="33">
        <v>1062</v>
      </c>
      <c r="DT97" s="33">
        <v>1142</v>
      </c>
      <c r="DU97" s="33">
        <v>3826</v>
      </c>
      <c r="DV97" s="33">
        <v>3474</v>
      </c>
      <c r="DW97" s="33">
        <v>241573</v>
      </c>
      <c r="DX97" s="33">
        <v>302462</v>
      </c>
      <c r="DY97" s="33">
        <v>277940</v>
      </c>
      <c r="DZ97" s="33">
        <v>244867</v>
      </c>
      <c r="EA97" s="33">
        <v>247187</v>
      </c>
      <c r="EB97" s="33">
        <v>262137</v>
      </c>
      <c r="EC97" s="33">
        <v>193796</v>
      </c>
      <c r="ED97" s="33">
        <v>115741</v>
      </c>
      <c r="EE97" s="33">
        <v>86286</v>
      </c>
      <c r="EF97" s="33">
        <v>206745</v>
      </c>
      <c r="EG97" s="33">
        <v>459352</v>
      </c>
      <c r="EH97" s="33">
        <v>542473</v>
      </c>
      <c r="EI97" s="33">
        <v>590847</v>
      </c>
      <c r="EJ97" s="37">
        <v>2060885.9550000001</v>
      </c>
      <c r="EK97" s="35">
        <v>1762036.0083000001</v>
      </c>
      <c r="EL97" s="35">
        <v>1137014.1824</v>
      </c>
      <c r="EM97" s="34">
        <v>643621.12908999994</v>
      </c>
      <c r="EN97" s="35">
        <v>2244986.0265000002</v>
      </c>
      <c r="EO97" s="35">
        <v>1733476.3007</v>
      </c>
      <c r="EP97" s="34">
        <v>939841.10257999995</v>
      </c>
      <c r="EQ97" s="34">
        <v>375611.50104</v>
      </c>
      <c r="ER97" s="35">
        <v>358501.46830000001</v>
      </c>
      <c r="ES97" s="35">
        <v>1072219.9837</v>
      </c>
      <c r="ET97" s="35">
        <v>2659876.2836000002</v>
      </c>
      <c r="EU97" s="35">
        <v>3258485.4027</v>
      </c>
      <c r="EV97" s="35">
        <v>3548389.0673000002</v>
      </c>
      <c r="EW97" s="35">
        <v>1602272.5947</v>
      </c>
      <c r="EX97" s="35">
        <v>1078781.9761999999</v>
      </c>
      <c r="EY97" s="34">
        <v>534657.20765</v>
      </c>
      <c r="EZ97" s="34">
        <v>295299.85230999999</v>
      </c>
      <c r="FA97" s="35">
        <v>1797711.8526000001</v>
      </c>
      <c r="FB97" s="35">
        <v>1317293.1617000001</v>
      </c>
      <c r="FC97" s="34">
        <v>580496.23297000001</v>
      </c>
      <c r="FD97" s="34">
        <v>137474.39603999999</v>
      </c>
      <c r="FE97" s="35">
        <v>253924.39697999999</v>
      </c>
      <c r="FF97" s="35">
        <v>679436.93558000005</v>
      </c>
      <c r="FG97" s="35">
        <v>1885844.5401999999</v>
      </c>
      <c r="FH97" s="34">
        <v>2148040.1094999998</v>
      </c>
      <c r="FI97" s="34">
        <v>2376741.2917999998</v>
      </c>
      <c r="FJ97" s="35">
        <v>4147263.9948999998</v>
      </c>
      <c r="FK97" s="35">
        <v>5423262.9053999996</v>
      </c>
      <c r="FL97" s="35">
        <v>5280175.4941999996</v>
      </c>
      <c r="FM97" s="35">
        <v>5229574.3377999999</v>
      </c>
      <c r="FN97" s="35">
        <v>4262189.3924000002</v>
      </c>
      <c r="FO97" s="35">
        <v>4826533.1973999999</v>
      </c>
      <c r="FP97" s="35">
        <v>3946810.4451000001</v>
      </c>
      <c r="FQ97" s="35">
        <v>2523748.1652000002</v>
      </c>
      <c r="FR97" s="37">
        <v>1676881.7914</v>
      </c>
      <c r="FS97" s="37">
        <v>4198060.4315999998</v>
      </c>
      <c r="FT97" s="37">
        <v>8916720.9949999992</v>
      </c>
      <c r="FU97" s="35">
        <v>10285103.787</v>
      </c>
      <c r="FV97" s="35">
        <v>10562790.926999999</v>
      </c>
      <c r="FW97" s="39">
        <v>60.381066212999997</v>
      </c>
      <c r="FX97" s="39">
        <v>67.186121729000007</v>
      </c>
      <c r="FY97" s="33">
        <v>1371</v>
      </c>
      <c r="FZ97" s="38">
        <v>111.9625424</v>
      </c>
      <c r="GA97" s="39">
        <v>119.03361756</v>
      </c>
      <c r="GB97" s="33">
        <v>2429</v>
      </c>
      <c r="GC97" s="47">
        <f t="shared" si="7"/>
        <v>0</v>
      </c>
      <c r="GD97" s="49">
        <f t="shared" si="8"/>
        <v>0</v>
      </c>
      <c r="GE97" s="31">
        <f t="shared" si="9"/>
        <v>2</v>
      </c>
    </row>
    <row r="98" spans="1:187" hidden="1" x14ac:dyDescent="0.25">
      <c r="A98" s="32" t="s">
        <v>1058</v>
      </c>
      <c r="B98" s="32" t="s">
        <v>1058</v>
      </c>
      <c r="C98" s="32" t="s">
        <v>1059</v>
      </c>
      <c r="D98" s="45" t="s">
        <v>1607</v>
      </c>
      <c r="E98" s="45">
        <f t="shared" si="6"/>
        <v>34</v>
      </c>
      <c r="F98" s="33">
        <v>2081</v>
      </c>
      <c r="G98" s="33">
        <v>1935</v>
      </c>
      <c r="H98" s="33">
        <v>1646</v>
      </c>
      <c r="I98" s="33">
        <v>1394</v>
      </c>
      <c r="J98" s="33">
        <v>1845</v>
      </c>
      <c r="K98" s="33">
        <v>1522</v>
      </c>
      <c r="L98" s="33">
        <v>1014</v>
      </c>
      <c r="M98" s="33">
        <v>575</v>
      </c>
      <c r="N98" s="33">
        <v>4481</v>
      </c>
      <c r="O98" s="33">
        <v>2660</v>
      </c>
      <c r="P98" s="33">
        <v>2536</v>
      </c>
      <c r="Q98" s="33">
        <v>1107</v>
      </c>
      <c r="R98" s="33">
        <v>1228</v>
      </c>
      <c r="S98" s="33">
        <v>13255</v>
      </c>
      <c r="T98" s="33">
        <v>9141</v>
      </c>
      <c r="U98" s="33">
        <v>4605</v>
      </c>
      <c r="V98" s="33">
        <v>1868</v>
      </c>
      <c r="W98" s="33">
        <v>13247</v>
      </c>
      <c r="X98" s="33">
        <v>9184</v>
      </c>
      <c r="Y98" s="33">
        <v>3716</v>
      </c>
      <c r="Z98" s="33">
        <v>969</v>
      </c>
      <c r="AA98" s="33">
        <v>17029</v>
      </c>
      <c r="AB98" s="33">
        <v>11385</v>
      </c>
      <c r="AC98" s="33">
        <v>10155</v>
      </c>
      <c r="AD98" s="33">
        <v>8268</v>
      </c>
      <c r="AE98" s="33">
        <v>9148</v>
      </c>
      <c r="AF98" s="33">
        <v>2822</v>
      </c>
      <c r="AG98" s="33">
        <v>2218</v>
      </c>
      <c r="AH98" s="33">
        <v>1778</v>
      </c>
      <c r="AI98" s="33">
        <v>1183</v>
      </c>
      <c r="AJ98" s="33">
        <v>3043</v>
      </c>
      <c r="AK98" s="33">
        <v>2203</v>
      </c>
      <c r="AL98" s="33">
        <v>1258</v>
      </c>
      <c r="AM98" s="33">
        <v>518</v>
      </c>
      <c r="AN98" s="33">
        <v>5312</v>
      </c>
      <c r="AO98" s="33">
        <v>3156</v>
      </c>
      <c r="AP98" s="33">
        <v>2931</v>
      </c>
      <c r="AQ98" s="33">
        <v>1751</v>
      </c>
      <c r="AR98" s="33">
        <v>1873</v>
      </c>
      <c r="AS98" s="33">
        <v>1370</v>
      </c>
      <c r="AT98" s="33">
        <v>1437</v>
      </c>
      <c r="AU98" s="33">
        <v>1426</v>
      </c>
      <c r="AV98" s="33">
        <v>1072</v>
      </c>
      <c r="AW98" s="33">
        <v>1394</v>
      </c>
      <c r="AX98" s="33">
        <v>1220</v>
      </c>
      <c r="AY98" s="33">
        <v>904</v>
      </c>
      <c r="AZ98" s="33">
        <v>461</v>
      </c>
      <c r="BA98" s="33">
        <v>3480</v>
      </c>
      <c r="BB98" s="33">
        <v>2074</v>
      </c>
      <c r="BC98" s="33">
        <v>1850</v>
      </c>
      <c r="BD98" s="33">
        <v>896</v>
      </c>
      <c r="BE98" s="33">
        <v>984</v>
      </c>
      <c r="BF98" s="33">
        <v>1452</v>
      </c>
      <c r="BG98" s="33">
        <v>781</v>
      </c>
      <c r="BH98" s="33">
        <v>352</v>
      </c>
      <c r="BI98" s="33">
        <v>111</v>
      </c>
      <c r="BJ98" s="33">
        <v>1649</v>
      </c>
      <c r="BK98" s="33">
        <v>983</v>
      </c>
      <c r="BL98" s="33">
        <v>354</v>
      </c>
      <c r="BM98" s="33">
        <v>57</v>
      </c>
      <c r="BN98" s="33">
        <v>1832</v>
      </c>
      <c r="BO98" s="33">
        <v>1082</v>
      </c>
      <c r="BP98" s="33">
        <v>1081</v>
      </c>
      <c r="BQ98" s="33">
        <v>855</v>
      </c>
      <c r="BR98" s="33">
        <v>889</v>
      </c>
      <c r="BS98" s="33">
        <v>1392</v>
      </c>
      <c r="BT98" s="33">
        <v>1135</v>
      </c>
      <c r="BU98" s="33">
        <v>850</v>
      </c>
      <c r="BV98" s="33">
        <v>629</v>
      </c>
      <c r="BW98" s="33">
        <v>1295</v>
      </c>
      <c r="BX98" s="33">
        <v>868</v>
      </c>
      <c r="BY98" s="33">
        <v>536</v>
      </c>
      <c r="BZ98" s="33">
        <v>253</v>
      </c>
      <c r="CA98" s="33">
        <v>2419</v>
      </c>
      <c r="CB98" s="33">
        <v>1469</v>
      </c>
      <c r="CC98" s="33">
        <v>1342</v>
      </c>
      <c r="CD98" s="33">
        <v>833</v>
      </c>
      <c r="CE98" s="33">
        <v>895</v>
      </c>
      <c r="CF98" s="33">
        <v>12911</v>
      </c>
      <c r="CG98" s="33">
        <v>12506</v>
      </c>
      <c r="CH98" s="33">
        <v>12862</v>
      </c>
      <c r="CI98" s="33">
        <v>8934</v>
      </c>
      <c r="CJ98" s="33">
        <v>15173</v>
      </c>
      <c r="CK98" s="33">
        <v>11926</v>
      </c>
      <c r="CL98" s="33">
        <v>8794</v>
      </c>
      <c r="CM98" s="33">
        <v>4603</v>
      </c>
      <c r="CN98" s="33">
        <v>30534</v>
      </c>
      <c r="CO98" s="33">
        <v>19400</v>
      </c>
      <c r="CP98" s="33">
        <v>19044</v>
      </c>
      <c r="CQ98" s="33">
        <v>9520</v>
      </c>
      <c r="CR98" s="33">
        <v>9211</v>
      </c>
      <c r="CS98" s="33">
        <v>0</v>
      </c>
      <c r="CT98" s="33">
        <v>1180</v>
      </c>
      <c r="CU98" s="33" t="s">
        <v>856</v>
      </c>
      <c r="CV98" s="33">
        <v>171</v>
      </c>
      <c r="CW98" s="33" t="s">
        <v>856</v>
      </c>
      <c r="CX98" s="33">
        <v>129</v>
      </c>
      <c r="CY98" s="33">
        <v>52</v>
      </c>
      <c r="CZ98" s="33">
        <v>0</v>
      </c>
      <c r="DA98" s="33">
        <v>80</v>
      </c>
      <c r="DB98" s="33">
        <v>73</v>
      </c>
      <c r="DC98" s="33">
        <v>0</v>
      </c>
      <c r="DD98" s="33">
        <v>147</v>
      </c>
      <c r="DE98" s="33">
        <v>360</v>
      </c>
      <c r="DF98" s="33">
        <v>542</v>
      </c>
      <c r="DG98" s="33">
        <v>379</v>
      </c>
      <c r="DH98" s="33">
        <v>55</v>
      </c>
      <c r="DI98" s="33">
        <v>0</v>
      </c>
      <c r="DJ98" s="33">
        <v>22</v>
      </c>
      <c r="DK98" s="33">
        <v>0</v>
      </c>
      <c r="DL98" s="33">
        <v>347</v>
      </c>
      <c r="DM98" s="33">
        <v>601</v>
      </c>
      <c r="DN98" s="33">
        <v>1007</v>
      </c>
      <c r="DO98" s="33">
        <v>618</v>
      </c>
      <c r="DP98" s="33">
        <v>527</v>
      </c>
      <c r="DQ98" s="33">
        <v>1141</v>
      </c>
      <c r="DR98" s="33">
        <v>1336</v>
      </c>
      <c r="DS98" s="33">
        <v>641</v>
      </c>
      <c r="DT98" s="33">
        <v>0</v>
      </c>
      <c r="DU98" s="33">
        <v>2211</v>
      </c>
      <c r="DV98" s="33">
        <v>2653</v>
      </c>
      <c r="DW98" s="33">
        <v>220267</v>
      </c>
      <c r="DX98" s="33">
        <v>209930</v>
      </c>
      <c r="DY98" s="33">
        <v>179183</v>
      </c>
      <c r="DZ98" s="33">
        <v>152199</v>
      </c>
      <c r="EA98" s="33">
        <v>202011</v>
      </c>
      <c r="EB98" s="33">
        <v>168788</v>
      </c>
      <c r="EC98" s="33">
        <v>112574</v>
      </c>
      <c r="ED98" s="33">
        <v>63384</v>
      </c>
      <c r="EE98" s="33">
        <v>484400</v>
      </c>
      <c r="EF98" s="33">
        <v>289820</v>
      </c>
      <c r="EG98" s="33">
        <v>279547</v>
      </c>
      <c r="EH98" s="33">
        <v>120756</v>
      </c>
      <c r="EI98" s="33">
        <v>133813</v>
      </c>
      <c r="EJ98" s="35">
        <v>1610998.3981000001</v>
      </c>
      <c r="EK98" s="35">
        <v>1151988.8363999999</v>
      </c>
      <c r="EL98" s="34">
        <v>571494.50748999999</v>
      </c>
      <c r="EM98" s="34">
        <v>224942.45744</v>
      </c>
      <c r="EN98" s="35">
        <v>1602522.5027999999</v>
      </c>
      <c r="EO98" s="35">
        <v>1144340.6776000001</v>
      </c>
      <c r="EP98" s="34">
        <v>453159.12041999999</v>
      </c>
      <c r="EQ98" s="34">
        <v>116229.69302000001</v>
      </c>
      <c r="ER98" s="35">
        <v>2036434.2892</v>
      </c>
      <c r="ES98" s="35">
        <v>1390101.3613</v>
      </c>
      <c r="ET98" s="35">
        <v>1208819.7183999999</v>
      </c>
      <c r="EU98" s="35">
        <v>1071952.1536000001</v>
      </c>
      <c r="EV98" s="35">
        <v>1168368.6708</v>
      </c>
      <c r="EW98" s="35">
        <v>1672717.2176000001</v>
      </c>
      <c r="EX98" s="34">
        <v>900042.72730999999</v>
      </c>
      <c r="EY98" s="34">
        <v>435587.68771999999</v>
      </c>
      <c r="EZ98" s="36">
        <v>95808.813108999995</v>
      </c>
      <c r="FA98" s="35">
        <v>2242875.0614999998</v>
      </c>
      <c r="FB98" s="35">
        <v>1223004.6640999999</v>
      </c>
      <c r="FC98" s="34">
        <v>373270.87777999998</v>
      </c>
      <c r="FD98" s="33">
        <v>61924</v>
      </c>
      <c r="FE98" s="35">
        <v>1823158.3986</v>
      </c>
      <c r="FF98" s="37">
        <v>1376746.0234000001</v>
      </c>
      <c r="FG98" s="35">
        <v>1351034.2494000001</v>
      </c>
      <c r="FH98" s="35">
        <v>1210154.8929999999</v>
      </c>
      <c r="FI98" s="35">
        <v>1244137.4846999999</v>
      </c>
      <c r="FJ98" s="35">
        <v>3403225.8399</v>
      </c>
      <c r="FK98" s="35">
        <v>3822805.8298999998</v>
      </c>
      <c r="FL98" s="35">
        <v>3869781.5238000001</v>
      </c>
      <c r="FM98" s="35">
        <v>2867128.2220999999</v>
      </c>
      <c r="FN98" s="35">
        <v>3597568.0060999999</v>
      </c>
      <c r="FO98" s="35">
        <v>3264158.3423000001</v>
      </c>
      <c r="FP98" s="35">
        <v>2535074.5312000001</v>
      </c>
      <c r="FQ98" s="35">
        <v>1344238.1242</v>
      </c>
      <c r="FR98" s="35">
        <v>9151970.6185999997</v>
      </c>
      <c r="FS98" s="35">
        <v>5582842.0376000004</v>
      </c>
      <c r="FT98" s="35">
        <v>4944276.7556999996</v>
      </c>
      <c r="FU98" s="35">
        <v>2431030.0984</v>
      </c>
      <c r="FV98" s="35">
        <v>2593860.9092000001</v>
      </c>
      <c r="FW98" s="41">
        <v>74.141823654999996</v>
      </c>
      <c r="FX98" s="39">
        <v>70.824735406000002</v>
      </c>
      <c r="FY98" s="33">
        <v>1064</v>
      </c>
      <c r="FZ98" s="38">
        <v>157.56876973000001</v>
      </c>
      <c r="GA98" s="38">
        <v>154.42987418999999</v>
      </c>
      <c r="GB98" s="33">
        <v>2320</v>
      </c>
      <c r="GC98" s="47">
        <f t="shared" si="7"/>
        <v>0</v>
      </c>
      <c r="GD98" s="49">
        <f t="shared" si="8"/>
        <v>0</v>
      </c>
      <c r="GE98" s="31">
        <f t="shared" si="9"/>
        <v>2</v>
      </c>
    </row>
    <row r="99" spans="1:187" hidden="1" x14ac:dyDescent="0.25">
      <c r="A99" s="32" t="s">
        <v>1078</v>
      </c>
      <c r="B99" s="32" t="s">
        <v>1078</v>
      </c>
      <c r="C99" s="32" t="s">
        <v>1079</v>
      </c>
      <c r="D99" s="45" t="s">
        <v>1621</v>
      </c>
      <c r="E99" s="45">
        <f t="shared" si="6"/>
        <v>30</v>
      </c>
      <c r="F99" s="33">
        <v>993</v>
      </c>
      <c r="G99" s="33">
        <v>1136</v>
      </c>
      <c r="H99" s="33">
        <v>935</v>
      </c>
      <c r="I99" s="33">
        <v>898</v>
      </c>
      <c r="J99" s="33">
        <v>898</v>
      </c>
      <c r="K99" s="33">
        <v>846</v>
      </c>
      <c r="L99" s="33">
        <v>787</v>
      </c>
      <c r="M99" s="33">
        <v>395</v>
      </c>
      <c r="N99" s="33">
        <v>171</v>
      </c>
      <c r="O99" s="33">
        <v>654</v>
      </c>
      <c r="P99" s="33">
        <v>2294</v>
      </c>
      <c r="Q99" s="33">
        <v>1733</v>
      </c>
      <c r="R99" s="33">
        <v>2036</v>
      </c>
      <c r="S99" s="33">
        <v>12406</v>
      </c>
      <c r="T99" s="33">
        <v>11024</v>
      </c>
      <c r="U99" s="33">
        <v>7622</v>
      </c>
      <c r="V99" s="33">
        <v>4133</v>
      </c>
      <c r="W99" s="33">
        <v>13679</v>
      </c>
      <c r="X99" s="33">
        <v>11039</v>
      </c>
      <c r="Y99" s="33">
        <v>6998</v>
      </c>
      <c r="Z99" s="33">
        <v>2627</v>
      </c>
      <c r="AA99" s="33">
        <v>1420</v>
      </c>
      <c r="AB99" s="33">
        <v>5455</v>
      </c>
      <c r="AC99" s="33">
        <v>22909</v>
      </c>
      <c r="AD99" s="33">
        <v>17953</v>
      </c>
      <c r="AE99" s="33">
        <v>21791</v>
      </c>
      <c r="AF99" s="33">
        <v>2036</v>
      </c>
      <c r="AG99" s="33">
        <v>1971</v>
      </c>
      <c r="AH99" s="33">
        <v>1491</v>
      </c>
      <c r="AI99" s="33">
        <v>1091</v>
      </c>
      <c r="AJ99" s="33">
        <v>2252</v>
      </c>
      <c r="AK99" s="33">
        <v>1967</v>
      </c>
      <c r="AL99" s="33">
        <v>1396</v>
      </c>
      <c r="AM99" s="33">
        <v>642</v>
      </c>
      <c r="AN99" s="33">
        <v>274</v>
      </c>
      <c r="AO99" s="33">
        <v>1095</v>
      </c>
      <c r="AP99" s="33">
        <v>4335</v>
      </c>
      <c r="AQ99" s="33">
        <v>3242</v>
      </c>
      <c r="AR99" s="33">
        <v>3900</v>
      </c>
      <c r="AS99" s="33">
        <v>727</v>
      </c>
      <c r="AT99" s="33">
        <v>984</v>
      </c>
      <c r="AU99" s="33">
        <v>948</v>
      </c>
      <c r="AV99" s="33">
        <v>868</v>
      </c>
      <c r="AW99" s="33">
        <v>832</v>
      </c>
      <c r="AX99" s="33">
        <v>887</v>
      </c>
      <c r="AY99" s="33">
        <v>773</v>
      </c>
      <c r="AZ99" s="33">
        <v>445</v>
      </c>
      <c r="BA99" s="33">
        <v>135</v>
      </c>
      <c r="BB99" s="33">
        <v>627</v>
      </c>
      <c r="BC99" s="33">
        <v>2233</v>
      </c>
      <c r="BD99" s="33">
        <v>1582</v>
      </c>
      <c r="BE99" s="33">
        <v>1887</v>
      </c>
      <c r="BF99" s="33">
        <v>1309</v>
      </c>
      <c r="BG99" s="33">
        <v>987</v>
      </c>
      <c r="BH99" s="33">
        <v>543</v>
      </c>
      <c r="BI99" s="33">
        <v>223</v>
      </c>
      <c r="BJ99" s="33">
        <v>1420</v>
      </c>
      <c r="BK99" s="33">
        <v>1080</v>
      </c>
      <c r="BL99" s="33">
        <v>623</v>
      </c>
      <c r="BM99" s="33">
        <v>197</v>
      </c>
      <c r="BN99" s="33">
        <v>139</v>
      </c>
      <c r="BO99" s="33">
        <v>468</v>
      </c>
      <c r="BP99" s="33">
        <v>2102</v>
      </c>
      <c r="BQ99" s="33">
        <v>1660</v>
      </c>
      <c r="BR99" s="33">
        <v>2013</v>
      </c>
      <c r="BS99" s="33">
        <v>1262</v>
      </c>
      <c r="BT99" s="33">
        <v>1125</v>
      </c>
      <c r="BU99" s="33">
        <v>892</v>
      </c>
      <c r="BV99" s="33">
        <v>679</v>
      </c>
      <c r="BW99" s="33">
        <v>1227</v>
      </c>
      <c r="BX99" s="33">
        <v>1075</v>
      </c>
      <c r="BY99" s="33">
        <v>749</v>
      </c>
      <c r="BZ99" s="33">
        <v>380</v>
      </c>
      <c r="CA99" s="33">
        <v>151</v>
      </c>
      <c r="CB99" s="33">
        <v>623</v>
      </c>
      <c r="CC99" s="33">
        <v>2496</v>
      </c>
      <c r="CD99" s="33">
        <v>1878</v>
      </c>
      <c r="CE99" s="33">
        <v>2241</v>
      </c>
      <c r="CF99" s="33">
        <v>8605</v>
      </c>
      <c r="CG99" s="33">
        <v>11390</v>
      </c>
      <c r="CH99" s="33">
        <v>11707</v>
      </c>
      <c r="CI99" s="33">
        <v>11237</v>
      </c>
      <c r="CJ99" s="33">
        <v>8487</v>
      </c>
      <c r="CK99" s="33">
        <v>10897</v>
      </c>
      <c r="CL99" s="33">
        <v>9380</v>
      </c>
      <c r="CM99" s="33">
        <v>5191</v>
      </c>
      <c r="CN99" s="33">
        <v>1724</v>
      </c>
      <c r="CO99" s="33">
        <v>8068</v>
      </c>
      <c r="CP99" s="33">
        <v>26598</v>
      </c>
      <c r="CQ99" s="33">
        <v>17960</v>
      </c>
      <c r="CR99" s="33">
        <v>22544</v>
      </c>
      <c r="CS99" s="33">
        <v>0</v>
      </c>
      <c r="CT99" s="33" t="s">
        <v>856</v>
      </c>
      <c r="CU99" s="33">
        <v>0</v>
      </c>
      <c r="CV99" s="33" t="s">
        <v>856</v>
      </c>
      <c r="CW99" s="33">
        <v>37</v>
      </c>
      <c r="CX99" s="33">
        <v>64</v>
      </c>
      <c r="CY99" s="33">
        <v>117</v>
      </c>
      <c r="CZ99" s="33">
        <v>159</v>
      </c>
      <c r="DA99" s="33">
        <v>0</v>
      </c>
      <c r="DB99" s="33">
        <v>163</v>
      </c>
      <c r="DC99" s="33">
        <v>52</v>
      </c>
      <c r="DD99" s="33">
        <v>128</v>
      </c>
      <c r="DE99" s="33">
        <v>0</v>
      </c>
      <c r="DF99" s="33" t="s">
        <v>856</v>
      </c>
      <c r="DG99" s="33">
        <v>396</v>
      </c>
      <c r="DH99" s="33">
        <v>117</v>
      </c>
      <c r="DI99" s="33">
        <v>1044</v>
      </c>
      <c r="DJ99" s="33" t="s">
        <v>856</v>
      </c>
      <c r="DK99" s="33">
        <v>5</v>
      </c>
      <c r="DL99" s="33">
        <v>89</v>
      </c>
      <c r="DM99" s="33">
        <v>814</v>
      </c>
      <c r="DN99" s="33">
        <v>70</v>
      </c>
      <c r="DO99" s="33">
        <v>1038</v>
      </c>
      <c r="DP99" s="33">
        <v>789</v>
      </c>
      <c r="DQ99" s="33">
        <v>1141</v>
      </c>
      <c r="DR99" s="33">
        <v>1317</v>
      </c>
      <c r="DS99" s="33">
        <v>659</v>
      </c>
      <c r="DT99" s="33">
        <v>1045</v>
      </c>
      <c r="DU99" s="33">
        <v>523</v>
      </c>
      <c r="DV99" s="33">
        <v>2850</v>
      </c>
      <c r="DW99" s="33">
        <v>117320</v>
      </c>
      <c r="DX99" s="33">
        <v>137907</v>
      </c>
      <c r="DY99" s="33">
        <v>117098</v>
      </c>
      <c r="DZ99" s="33">
        <v>112842</v>
      </c>
      <c r="EA99" s="33">
        <v>107828</v>
      </c>
      <c r="EB99" s="33">
        <v>104583</v>
      </c>
      <c r="EC99" s="33">
        <v>101507</v>
      </c>
      <c r="ED99" s="33">
        <v>50333</v>
      </c>
      <c r="EE99" s="33">
        <v>20957</v>
      </c>
      <c r="EF99" s="33">
        <v>81298</v>
      </c>
      <c r="EG99" s="33">
        <v>286568</v>
      </c>
      <c r="EH99" s="33">
        <v>211635</v>
      </c>
      <c r="EI99" s="33">
        <v>248960</v>
      </c>
      <c r="EJ99" s="37">
        <v>1448572.9850000001</v>
      </c>
      <c r="EK99" s="37">
        <v>1374162.9080000001</v>
      </c>
      <c r="EL99" s="34">
        <v>975167.73245999997</v>
      </c>
      <c r="EM99" s="34">
        <v>563744.78133000003</v>
      </c>
      <c r="EN99" s="35">
        <v>1654571.2037</v>
      </c>
      <c r="EO99" s="35">
        <v>1398874.7105</v>
      </c>
      <c r="EP99" s="34">
        <v>933895.28622000001</v>
      </c>
      <c r="EQ99" s="34">
        <v>357304.78648000001</v>
      </c>
      <c r="ER99" s="35">
        <v>182056.09941</v>
      </c>
      <c r="ES99" s="35">
        <v>670756.36681000004</v>
      </c>
      <c r="ET99" s="35">
        <v>2872722.6691999999</v>
      </c>
      <c r="EU99" s="34">
        <v>2231224.4803999998</v>
      </c>
      <c r="EV99" s="34">
        <v>2749534.7777999998</v>
      </c>
      <c r="EW99" s="35">
        <v>1628864.4752</v>
      </c>
      <c r="EX99" s="35">
        <v>1140847.0928</v>
      </c>
      <c r="EY99" s="34">
        <v>575380.33339000004</v>
      </c>
      <c r="EZ99" s="34">
        <v>233858.15979000001</v>
      </c>
      <c r="FA99" s="35">
        <v>1608521.2187999999</v>
      </c>
      <c r="FB99" s="35">
        <v>1328304.6835</v>
      </c>
      <c r="FC99" s="35">
        <v>636634.54410000006</v>
      </c>
      <c r="FD99" s="34">
        <v>156132.59805</v>
      </c>
      <c r="FE99" s="35">
        <v>112008.67419999999</v>
      </c>
      <c r="FF99" s="35">
        <v>517559.85544999997</v>
      </c>
      <c r="FG99" s="35">
        <v>2514636.6173</v>
      </c>
      <c r="FH99" s="34">
        <v>1870439.9746999999</v>
      </c>
      <c r="FI99" s="35">
        <v>2293897.9838999999</v>
      </c>
      <c r="FJ99" s="35">
        <v>2159302.1338</v>
      </c>
      <c r="FK99" s="35">
        <v>2877264.3062</v>
      </c>
      <c r="FL99" s="35">
        <v>2767362.4662000001</v>
      </c>
      <c r="FM99" s="35">
        <v>2527608.7228999999</v>
      </c>
      <c r="FN99" s="35">
        <v>2347180.2513000001</v>
      </c>
      <c r="FO99" s="35">
        <v>2640171.8028000002</v>
      </c>
      <c r="FP99" s="35">
        <v>2250304.7673999998</v>
      </c>
      <c r="FQ99" s="35">
        <v>1297913.4929</v>
      </c>
      <c r="FR99" s="37">
        <v>399315.95049999998</v>
      </c>
      <c r="FS99" s="35">
        <v>1978337.0134999999</v>
      </c>
      <c r="FT99" s="37">
        <v>6641262.2910000002</v>
      </c>
      <c r="FU99" s="35">
        <v>4354666.0334000001</v>
      </c>
      <c r="FV99" s="35">
        <v>5493526.6550000003</v>
      </c>
      <c r="FW99" s="39">
        <v>54.540992545000002</v>
      </c>
      <c r="FX99" s="39">
        <v>58.928849446999997</v>
      </c>
      <c r="FY99" s="33">
        <v>757</v>
      </c>
      <c r="FZ99" s="39">
        <v>96.431989337000005</v>
      </c>
      <c r="GA99" s="39">
        <v>101.51019773</v>
      </c>
      <c r="GB99" s="33">
        <v>1304</v>
      </c>
      <c r="GC99" s="47">
        <f t="shared" si="7"/>
        <v>0</v>
      </c>
      <c r="GD99" s="49">
        <f t="shared" si="8"/>
        <v>0</v>
      </c>
      <c r="GE99" s="31">
        <f t="shared" si="9"/>
        <v>4</v>
      </c>
    </row>
    <row r="100" spans="1:187" hidden="1" x14ac:dyDescent="0.25">
      <c r="A100" s="32" t="s">
        <v>940</v>
      </c>
      <c r="B100" s="32" t="s">
        <v>940</v>
      </c>
      <c r="C100" s="32" t="s">
        <v>941</v>
      </c>
      <c r="D100" s="45" t="s">
        <v>1710</v>
      </c>
      <c r="E100" s="45">
        <f t="shared" si="6"/>
        <v>48</v>
      </c>
      <c r="F100" s="33">
        <v>3831</v>
      </c>
      <c r="G100" s="33">
        <v>3552</v>
      </c>
      <c r="H100" s="33">
        <v>2929</v>
      </c>
      <c r="I100" s="33">
        <v>1940</v>
      </c>
      <c r="J100" s="33">
        <v>3580</v>
      </c>
      <c r="K100" s="33">
        <v>2951</v>
      </c>
      <c r="L100" s="33">
        <v>2133</v>
      </c>
      <c r="M100" s="33">
        <v>935</v>
      </c>
      <c r="N100" s="33">
        <v>12170</v>
      </c>
      <c r="O100" s="33">
        <v>4606</v>
      </c>
      <c r="P100" s="33">
        <v>3208</v>
      </c>
      <c r="Q100" s="33">
        <v>1309</v>
      </c>
      <c r="R100" s="33">
        <v>558</v>
      </c>
      <c r="S100" s="33">
        <v>37294</v>
      </c>
      <c r="T100" s="33">
        <v>29216</v>
      </c>
      <c r="U100" s="33">
        <v>17235</v>
      </c>
      <c r="V100" s="33">
        <v>7724</v>
      </c>
      <c r="W100" s="33">
        <v>36433</v>
      </c>
      <c r="X100" s="33">
        <v>26956</v>
      </c>
      <c r="Y100" s="33">
        <v>13358</v>
      </c>
      <c r="Z100" s="33">
        <v>4445</v>
      </c>
      <c r="AA100" s="33">
        <v>82025</v>
      </c>
      <c r="AB100" s="33">
        <v>36443</v>
      </c>
      <c r="AC100" s="33">
        <v>31189</v>
      </c>
      <c r="AD100" s="33">
        <v>15192</v>
      </c>
      <c r="AE100" s="33">
        <v>7812</v>
      </c>
      <c r="AF100" s="33">
        <v>4539</v>
      </c>
      <c r="AG100" s="33">
        <v>3779</v>
      </c>
      <c r="AH100" s="33">
        <v>2641</v>
      </c>
      <c r="AI100" s="33">
        <v>1657</v>
      </c>
      <c r="AJ100" s="33">
        <v>4269</v>
      </c>
      <c r="AK100" s="33">
        <v>3263</v>
      </c>
      <c r="AL100" s="33">
        <v>2066</v>
      </c>
      <c r="AM100" s="33">
        <v>909</v>
      </c>
      <c r="AN100" s="33">
        <v>12293</v>
      </c>
      <c r="AO100" s="33">
        <v>5116</v>
      </c>
      <c r="AP100" s="33">
        <v>3761</v>
      </c>
      <c r="AQ100" s="33">
        <v>1434</v>
      </c>
      <c r="AR100" s="33">
        <v>519</v>
      </c>
      <c r="AS100" s="33">
        <v>1993</v>
      </c>
      <c r="AT100" s="33">
        <v>2110</v>
      </c>
      <c r="AU100" s="33">
        <v>1905</v>
      </c>
      <c r="AV100" s="33">
        <v>1386</v>
      </c>
      <c r="AW100" s="33">
        <v>1993</v>
      </c>
      <c r="AX100" s="33">
        <v>1927</v>
      </c>
      <c r="AY100" s="33">
        <v>1406</v>
      </c>
      <c r="AZ100" s="33">
        <v>709</v>
      </c>
      <c r="BA100" s="33">
        <v>7858</v>
      </c>
      <c r="BB100" s="33">
        <v>2955</v>
      </c>
      <c r="BC100" s="33">
        <v>1904</v>
      </c>
      <c r="BD100" s="33">
        <v>612</v>
      </c>
      <c r="BE100" s="33">
        <v>100</v>
      </c>
      <c r="BF100" s="33">
        <v>2546</v>
      </c>
      <c r="BG100" s="33">
        <v>1669</v>
      </c>
      <c r="BH100" s="33">
        <v>736</v>
      </c>
      <c r="BI100" s="33">
        <v>271</v>
      </c>
      <c r="BJ100" s="33">
        <v>2276</v>
      </c>
      <c r="BK100" s="33">
        <v>1336</v>
      </c>
      <c r="BL100" s="33">
        <v>660</v>
      </c>
      <c r="BM100" s="33">
        <v>200</v>
      </c>
      <c r="BN100" s="33">
        <v>4435</v>
      </c>
      <c r="BO100" s="33">
        <v>2161</v>
      </c>
      <c r="BP100" s="33">
        <v>1857</v>
      </c>
      <c r="BQ100" s="33">
        <v>822</v>
      </c>
      <c r="BR100" s="33">
        <v>419</v>
      </c>
      <c r="BS100" s="33">
        <v>2166</v>
      </c>
      <c r="BT100" s="33">
        <v>1815</v>
      </c>
      <c r="BU100" s="33">
        <v>1297</v>
      </c>
      <c r="BV100" s="33">
        <v>881</v>
      </c>
      <c r="BW100" s="33">
        <v>2013</v>
      </c>
      <c r="BX100" s="33">
        <v>1596</v>
      </c>
      <c r="BY100" s="33">
        <v>946</v>
      </c>
      <c r="BZ100" s="33">
        <v>421</v>
      </c>
      <c r="CA100" s="33">
        <v>5987</v>
      </c>
      <c r="CB100" s="33">
        <v>2340</v>
      </c>
      <c r="CC100" s="33">
        <v>1847</v>
      </c>
      <c r="CD100" s="33">
        <v>718</v>
      </c>
      <c r="CE100" s="33">
        <v>243</v>
      </c>
      <c r="CF100" s="33">
        <v>14089</v>
      </c>
      <c r="CG100" s="33">
        <v>17353</v>
      </c>
      <c r="CH100" s="33">
        <v>15562</v>
      </c>
      <c r="CI100" s="33">
        <v>14009</v>
      </c>
      <c r="CJ100" s="33">
        <v>13385</v>
      </c>
      <c r="CK100" s="33">
        <v>13960</v>
      </c>
      <c r="CL100" s="33">
        <v>11924</v>
      </c>
      <c r="CM100" s="33">
        <v>6446</v>
      </c>
      <c r="CN100" s="33">
        <v>62048</v>
      </c>
      <c r="CO100" s="33">
        <v>23554</v>
      </c>
      <c r="CP100" s="33">
        <v>15502</v>
      </c>
      <c r="CQ100" s="33">
        <v>4925</v>
      </c>
      <c r="CR100" s="33">
        <v>699</v>
      </c>
      <c r="CS100" s="33">
        <v>0</v>
      </c>
      <c r="CT100" s="33">
        <v>24</v>
      </c>
      <c r="CU100" s="33">
        <v>33</v>
      </c>
      <c r="CV100" s="33">
        <v>0</v>
      </c>
      <c r="CW100" s="33">
        <v>119</v>
      </c>
      <c r="CX100" s="33">
        <v>0</v>
      </c>
      <c r="CY100" s="33">
        <v>87</v>
      </c>
      <c r="CZ100" s="33">
        <v>308</v>
      </c>
      <c r="DA100" s="33">
        <v>118</v>
      </c>
      <c r="DB100" s="33">
        <v>237</v>
      </c>
      <c r="DC100" s="33">
        <v>27</v>
      </c>
      <c r="DD100" s="33">
        <v>131</v>
      </c>
      <c r="DE100" s="33">
        <v>243</v>
      </c>
      <c r="DF100" s="33">
        <v>31</v>
      </c>
      <c r="DG100" s="33" t="s">
        <v>856</v>
      </c>
      <c r="DH100" s="33">
        <v>745</v>
      </c>
      <c r="DI100" s="33">
        <v>226</v>
      </c>
      <c r="DJ100" s="33">
        <v>10</v>
      </c>
      <c r="DK100" s="33">
        <v>978</v>
      </c>
      <c r="DL100" s="33">
        <v>1005</v>
      </c>
      <c r="DM100" s="33">
        <v>62</v>
      </c>
      <c r="DN100" s="33">
        <v>1505</v>
      </c>
      <c r="DO100" s="33">
        <v>1348</v>
      </c>
      <c r="DP100" s="33">
        <v>972</v>
      </c>
      <c r="DQ100" s="33">
        <v>1123</v>
      </c>
      <c r="DR100" s="33">
        <v>1245</v>
      </c>
      <c r="DS100" s="33">
        <v>1136</v>
      </c>
      <c r="DT100" s="33">
        <v>2804</v>
      </c>
      <c r="DU100" s="33">
        <v>2354</v>
      </c>
      <c r="DV100" s="33">
        <v>5851</v>
      </c>
      <c r="DW100" s="33">
        <v>406987</v>
      </c>
      <c r="DX100" s="33">
        <v>390183</v>
      </c>
      <c r="DY100" s="33">
        <v>337075</v>
      </c>
      <c r="DZ100" s="33">
        <v>229970</v>
      </c>
      <c r="EA100" s="33">
        <v>384575</v>
      </c>
      <c r="EB100" s="33">
        <v>331165</v>
      </c>
      <c r="EC100" s="33">
        <v>243293</v>
      </c>
      <c r="ED100" s="33">
        <v>112894</v>
      </c>
      <c r="EE100" s="33">
        <v>1389029</v>
      </c>
      <c r="EF100" s="33">
        <v>520591</v>
      </c>
      <c r="EG100" s="33">
        <v>352675</v>
      </c>
      <c r="EH100" s="33">
        <v>127685</v>
      </c>
      <c r="EI100" s="33">
        <v>46162</v>
      </c>
      <c r="EJ100" s="37">
        <v>3143289.3909999998</v>
      </c>
      <c r="EK100" s="35">
        <v>2519835.9366000001</v>
      </c>
      <c r="EL100" s="37">
        <v>1467482.2309999999</v>
      </c>
      <c r="EM100" s="34">
        <v>657062.85387999995</v>
      </c>
      <c r="EN100" s="35">
        <v>3072480.7122</v>
      </c>
      <c r="EO100" s="35">
        <v>2338149.5704000001</v>
      </c>
      <c r="EP100" s="37">
        <v>1148801.7509999999</v>
      </c>
      <c r="EQ100" s="34">
        <v>365941.93041999999</v>
      </c>
      <c r="ER100" s="34">
        <v>7097283.3709000004</v>
      </c>
      <c r="ES100" s="35">
        <v>3108358.5342000001</v>
      </c>
      <c r="ET100" s="35">
        <v>2651528.9049</v>
      </c>
      <c r="EU100" s="35">
        <v>1250975.5301999999</v>
      </c>
      <c r="EV100" s="35">
        <v>604898.03616000002</v>
      </c>
      <c r="EW100" s="35">
        <v>2793117.3319000001</v>
      </c>
      <c r="EX100" s="35">
        <v>1673623.7708000001</v>
      </c>
      <c r="EY100" s="34">
        <v>739062.99453000003</v>
      </c>
      <c r="EZ100" s="34">
        <v>288448.25478000002</v>
      </c>
      <c r="FA100" s="35">
        <v>2271969.1179</v>
      </c>
      <c r="FB100" s="35">
        <v>1474229.0998</v>
      </c>
      <c r="FC100" s="34">
        <v>641843.98184000002</v>
      </c>
      <c r="FD100" s="34">
        <v>194632.68872000001</v>
      </c>
      <c r="FE100" s="37">
        <v>4602089.6347000003</v>
      </c>
      <c r="FF100" s="34">
        <v>2247481.9328000001</v>
      </c>
      <c r="FG100" s="35">
        <v>1964261.5163</v>
      </c>
      <c r="FH100" s="35">
        <v>879717.78532000002</v>
      </c>
      <c r="FI100" s="35">
        <v>383376.37099999998</v>
      </c>
      <c r="FJ100" s="35">
        <v>4599758.9918</v>
      </c>
      <c r="FK100" s="35">
        <v>5144179.1732999999</v>
      </c>
      <c r="FL100" s="35">
        <v>4664930.1837999998</v>
      </c>
      <c r="FM100" s="35">
        <v>3869536.3514999999</v>
      </c>
      <c r="FN100" s="35">
        <v>4543047.9852999998</v>
      </c>
      <c r="FO100" s="35">
        <v>4574444.6929000001</v>
      </c>
      <c r="FP100" s="35">
        <v>3725049.4260999998</v>
      </c>
      <c r="FQ100" s="35">
        <v>1925613.5348</v>
      </c>
      <c r="FR100" s="34">
        <v>19488449.225000001</v>
      </c>
      <c r="FS100" s="35">
        <v>7165958.9102999996</v>
      </c>
      <c r="FT100" s="35">
        <v>4673260.2438000003</v>
      </c>
      <c r="FU100" s="35">
        <v>1487611.7220999999</v>
      </c>
      <c r="FV100" s="37">
        <v>231280.23798000001</v>
      </c>
      <c r="FW100" s="39">
        <v>69.888689678000006</v>
      </c>
      <c r="FX100" s="39">
        <v>64.610993382999993</v>
      </c>
      <c r="FY100" s="33">
        <v>1494</v>
      </c>
      <c r="FZ100" s="38">
        <v>155.97546922999999</v>
      </c>
      <c r="GA100" s="38">
        <v>148.76962331999999</v>
      </c>
      <c r="GB100" s="33">
        <v>3440</v>
      </c>
      <c r="GC100" s="47">
        <f t="shared" si="7"/>
        <v>0</v>
      </c>
      <c r="GD100" s="49">
        <f t="shared" si="8"/>
        <v>0</v>
      </c>
      <c r="GE100" s="31">
        <f t="shared" si="9"/>
        <v>1</v>
      </c>
    </row>
    <row r="101" spans="1:187" hidden="1" x14ac:dyDescent="0.25">
      <c r="A101" s="32" t="s">
        <v>1008</v>
      </c>
      <c r="B101" s="32" t="s">
        <v>1008</v>
      </c>
      <c r="C101" s="32" t="s">
        <v>1009</v>
      </c>
      <c r="D101" s="45" t="s">
        <v>1576</v>
      </c>
      <c r="E101" s="45">
        <f t="shared" si="6"/>
        <v>49</v>
      </c>
      <c r="F101" s="33">
        <v>3748</v>
      </c>
      <c r="G101" s="33">
        <v>3781</v>
      </c>
      <c r="H101" s="33">
        <v>3275</v>
      </c>
      <c r="I101" s="33">
        <v>2718</v>
      </c>
      <c r="J101" s="33">
        <v>3196</v>
      </c>
      <c r="K101" s="33">
        <v>2819</v>
      </c>
      <c r="L101" s="33">
        <v>2023</v>
      </c>
      <c r="M101" s="33">
        <v>1194</v>
      </c>
      <c r="N101" s="33">
        <v>8739</v>
      </c>
      <c r="O101" s="33">
        <v>2979</v>
      </c>
      <c r="P101" s="33">
        <v>3971</v>
      </c>
      <c r="Q101" s="33">
        <v>3588</v>
      </c>
      <c r="R101" s="33">
        <v>3477</v>
      </c>
      <c r="S101" s="33">
        <v>47767</v>
      </c>
      <c r="T101" s="33">
        <v>36999</v>
      </c>
      <c r="U101" s="33">
        <v>22969</v>
      </c>
      <c r="V101" s="33">
        <v>11711</v>
      </c>
      <c r="W101" s="33">
        <v>48009</v>
      </c>
      <c r="X101" s="33">
        <v>33851</v>
      </c>
      <c r="Y101" s="33">
        <v>17061</v>
      </c>
      <c r="Z101" s="33">
        <v>6244</v>
      </c>
      <c r="AA101" s="33">
        <v>66284</v>
      </c>
      <c r="AB101" s="33">
        <v>30939</v>
      </c>
      <c r="AC101" s="33">
        <v>40262</v>
      </c>
      <c r="AD101" s="33">
        <v>41204</v>
      </c>
      <c r="AE101" s="33">
        <v>45922</v>
      </c>
      <c r="AF101" s="33">
        <v>8844</v>
      </c>
      <c r="AG101" s="33">
        <v>6528</v>
      </c>
      <c r="AH101" s="33">
        <v>4263</v>
      </c>
      <c r="AI101" s="33">
        <v>2752</v>
      </c>
      <c r="AJ101" s="33">
        <v>8687</v>
      </c>
      <c r="AK101" s="33">
        <v>6084</v>
      </c>
      <c r="AL101" s="33">
        <v>3393</v>
      </c>
      <c r="AM101" s="33">
        <v>1523</v>
      </c>
      <c r="AN101" s="33">
        <v>13379</v>
      </c>
      <c r="AO101" s="33">
        <v>5922</v>
      </c>
      <c r="AP101" s="33">
        <v>7621</v>
      </c>
      <c r="AQ101" s="33">
        <v>7450</v>
      </c>
      <c r="AR101" s="33">
        <v>7702</v>
      </c>
      <c r="AS101" s="33">
        <v>2953</v>
      </c>
      <c r="AT101" s="33">
        <v>2962</v>
      </c>
      <c r="AU101" s="33">
        <v>2766</v>
      </c>
      <c r="AV101" s="33">
        <v>2266</v>
      </c>
      <c r="AW101" s="33">
        <v>2995</v>
      </c>
      <c r="AX101" s="33">
        <v>2695</v>
      </c>
      <c r="AY101" s="33">
        <v>1925</v>
      </c>
      <c r="AZ101" s="33">
        <v>1119</v>
      </c>
      <c r="BA101" s="33">
        <v>7342</v>
      </c>
      <c r="BB101" s="33">
        <v>2700</v>
      </c>
      <c r="BC101" s="33">
        <v>3457</v>
      </c>
      <c r="BD101" s="33">
        <v>3143</v>
      </c>
      <c r="BE101" s="33">
        <v>3039</v>
      </c>
      <c r="BF101" s="33">
        <v>5891</v>
      </c>
      <c r="BG101" s="33">
        <v>3566</v>
      </c>
      <c r="BH101" s="33">
        <v>1497</v>
      </c>
      <c r="BI101" s="33">
        <v>486</v>
      </c>
      <c r="BJ101" s="33">
        <v>5692</v>
      </c>
      <c r="BK101" s="33">
        <v>3389</v>
      </c>
      <c r="BL101" s="33">
        <v>1468</v>
      </c>
      <c r="BM101" s="33">
        <v>404</v>
      </c>
      <c r="BN101" s="33">
        <v>6037</v>
      </c>
      <c r="BO101" s="33">
        <v>3222</v>
      </c>
      <c r="BP101" s="33">
        <v>4164</v>
      </c>
      <c r="BQ101" s="33">
        <v>4307</v>
      </c>
      <c r="BR101" s="33">
        <v>4663</v>
      </c>
      <c r="BS101" s="33">
        <v>4076</v>
      </c>
      <c r="BT101" s="33">
        <v>3155</v>
      </c>
      <c r="BU101" s="33">
        <v>2223</v>
      </c>
      <c r="BV101" s="33">
        <v>1593</v>
      </c>
      <c r="BW101" s="33">
        <v>3783</v>
      </c>
      <c r="BX101" s="33">
        <v>2717</v>
      </c>
      <c r="BY101" s="33">
        <v>1557</v>
      </c>
      <c r="BZ101" s="33">
        <v>768</v>
      </c>
      <c r="CA101" s="33">
        <v>6265</v>
      </c>
      <c r="CB101" s="33">
        <v>2688</v>
      </c>
      <c r="CC101" s="33">
        <v>3666</v>
      </c>
      <c r="CD101" s="33">
        <v>3465</v>
      </c>
      <c r="CE101" s="33">
        <v>3788</v>
      </c>
      <c r="CF101" s="33">
        <v>31429</v>
      </c>
      <c r="CG101" s="33">
        <v>35024</v>
      </c>
      <c r="CH101" s="33">
        <v>36501</v>
      </c>
      <c r="CI101" s="33">
        <v>28472</v>
      </c>
      <c r="CJ101" s="33">
        <v>33274</v>
      </c>
      <c r="CK101" s="33">
        <v>31476</v>
      </c>
      <c r="CL101" s="33">
        <v>22781</v>
      </c>
      <c r="CM101" s="33">
        <v>13904</v>
      </c>
      <c r="CN101" s="33">
        <v>87551</v>
      </c>
      <c r="CO101" s="33">
        <v>33250</v>
      </c>
      <c r="CP101" s="33">
        <v>39422</v>
      </c>
      <c r="CQ101" s="33">
        <v>38241</v>
      </c>
      <c r="CR101" s="33">
        <v>34397</v>
      </c>
      <c r="CS101" s="33">
        <v>112</v>
      </c>
      <c r="CT101" s="33">
        <v>955</v>
      </c>
      <c r="CU101" s="33">
        <v>961</v>
      </c>
      <c r="CV101" s="33">
        <v>157</v>
      </c>
      <c r="CW101" s="33">
        <v>361</v>
      </c>
      <c r="CX101" s="33">
        <v>563</v>
      </c>
      <c r="CY101" s="33">
        <v>106</v>
      </c>
      <c r="CZ101" s="33">
        <v>0</v>
      </c>
      <c r="DA101" s="33">
        <v>14</v>
      </c>
      <c r="DB101" s="33">
        <v>933</v>
      </c>
      <c r="DC101" s="33">
        <v>547</v>
      </c>
      <c r="DD101" s="33">
        <v>346</v>
      </c>
      <c r="DE101" s="33">
        <v>147</v>
      </c>
      <c r="DF101" s="33">
        <v>721</v>
      </c>
      <c r="DG101" s="33">
        <v>926</v>
      </c>
      <c r="DH101" s="33">
        <v>456</v>
      </c>
      <c r="DI101" s="33">
        <v>1421</v>
      </c>
      <c r="DJ101" s="33">
        <v>2247</v>
      </c>
      <c r="DK101" s="33">
        <v>679</v>
      </c>
      <c r="DL101" s="33">
        <v>3742</v>
      </c>
      <c r="DM101" s="33">
        <v>36</v>
      </c>
      <c r="DN101" s="33">
        <v>2284</v>
      </c>
      <c r="DO101" s="33">
        <v>2165</v>
      </c>
      <c r="DP101" s="33">
        <v>2260</v>
      </c>
      <c r="DQ101" s="33">
        <v>1874</v>
      </c>
      <c r="DR101" s="33">
        <v>3591</v>
      </c>
      <c r="DS101" s="33">
        <v>892</v>
      </c>
      <c r="DT101" s="33">
        <v>3580</v>
      </c>
      <c r="DU101" s="33">
        <v>5895</v>
      </c>
      <c r="DV101" s="33">
        <v>1479</v>
      </c>
      <c r="DW101" s="33">
        <v>465907</v>
      </c>
      <c r="DX101" s="33">
        <v>474651</v>
      </c>
      <c r="DY101" s="33">
        <v>417922</v>
      </c>
      <c r="DZ101" s="33">
        <v>352616</v>
      </c>
      <c r="EA101" s="33">
        <v>399021</v>
      </c>
      <c r="EB101" s="33">
        <v>358285</v>
      </c>
      <c r="EC101" s="33">
        <v>256679</v>
      </c>
      <c r="ED101" s="33">
        <v>153597</v>
      </c>
      <c r="EE101" s="33">
        <v>1107925</v>
      </c>
      <c r="EF101" s="33">
        <v>378047</v>
      </c>
      <c r="EG101" s="33">
        <v>504075</v>
      </c>
      <c r="EH101" s="33">
        <v>447593</v>
      </c>
      <c r="EI101" s="33">
        <v>441038</v>
      </c>
      <c r="EJ101" s="35">
        <v>5192236.7237</v>
      </c>
      <c r="EK101" s="35">
        <v>4160334.5343999998</v>
      </c>
      <c r="EL101" s="35">
        <v>2504125.5676000002</v>
      </c>
      <c r="EM101" s="35">
        <v>1242188.5676</v>
      </c>
      <c r="EN101" s="35">
        <v>5239913.4441999998</v>
      </c>
      <c r="EO101" s="35">
        <v>3782295.7132999999</v>
      </c>
      <c r="EP101" s="35">
        <v>1881579.6507999999</v>
      </c>
      <c r="EQ101" s="34">
        <v>690534.19062000001</v>
      </c>
      <c r="ER101" s="35">
        <v>7173562.9636000004</v>
      </c>
      <c r="ES101" s="35">
        <v>3434095.6754000001</v>
      </c>
      <c r="ET101" s="37">
        <v>4479981.0070000002</v>
      </c>
      <c r="EU101" s="35">
        <v>4551977.6978000002</v>
      </c>
      <c r="EV101" s="35">
        <v>5053591.0483999997</v>
      </c>
      <c r="EW101" s="35">
        <v>7323074.8060999997</v>
      </c>
      <c r="EX101" s="35">
        <v>3982212.6175000002</v>
      </c>
      <c r="EY101" s="35">
        <v>1606812.1468</v>
      </c>
      <c r="EZ101" s="34">
        <v>437024.55069</v>
      </c>
      <c r="FA101" s="35">
        <v>7707115.8567000004</v>
      </c>
      <c r="FB101" s="35">
        <v>4354280.9024999999</v>
      </c>
      <c r="FC101" s="35">
        <v>1610192.7445</v>
      </c>
      <c r="FD101" s="34">
        <v>356347.58001999999</v>
      </c>
      <c r="FE101" s="35">
        <v>7029455.1282000002</v>
      </c>
      <c r="FF101" s="37">
        <v>4120493.5540999998</v>
      </c>
      <c r="FG101" s="35">
        <v>5361676.3868000004</v>
      </c>
      <c r="FH101" s="35">
        <v>5304240.051</v>
      </c>
      <c r="FI101" s="35">
        <v>5561196.0848000003</v>
      </c>
      <c r="FJ101" s="35">
        <v>8077756.6597999996</v>
      </c>
      <c r="FK101" s="37">
        <v>8556264.9790000003</v>
      </c>
      <c r="FL101" s="35">
        <v>8427268.0484999996</v>
      </c>
      <c r="FM101" s="35">
        <v>6702450.5893000001</v>
      </c>
      <c r="FN101" s="35">
        <v>8599337.7851</v>
      </c>
      <c r="FO101" s="35">
        <v>7808046.0787000004</v>
      </c>
      <c r="FP101" s="35">
        <v>5668113.2451999998</v>
      </c>
      <c r="FQ101" s="35">
        <v>3407909.1987999999</v>
      </c>
      <c r="FR101" s="35">
        <v>21444054.484000001</v>
      </c>
      <c r="FS101" s="35">
        <v>7970632.5629000003</v>
      </c>
      <c r="FT101" s="35">
        <v>9966692.9514000006</v>
      </c>
      <c r="FU101" s="35">
        <v>9302399.8390999995</v>
      </c>
      <c r="FV101" s="37">
        <v>8563366.7468999997</v>
      </c>
      <c r="FW101" s="39">
        <v>48.513858413000001</v>
      </c>
      <c r="FX101" s="39">
        <v>45.586347863</v>
      </c>
      <c r="FY101" s="33">
        <v>1918</v>
      </c>
      <c r="FZ101" s="39">
        <v>131.14826830999999</v>
      </c>
      <c r="GA101" s="39">
        <v>128.91571991999999</v>
      </c>
      <c r="GB101" s="33">
        <v>5424</v>
      </c>
      <c r="GC101" s="47">
        <f t="shared" si="7"/>
        <v>0</v>
      </c>
      <c r="GD101" s="49">
        <f t="shared" si="8"/>
        <v>0</v>
      </c>
      <c r="GE101" s="31">
        <f t="shared" si="9"/>
        <v>0</v>
      </c>
    </row>
    <row r="102" spans="1:187" hidden="1" x14ac:dyDescent="0.25">
      <c r="A102" s="32" t="s">
        <v>1038</v>
      </c>
      <c r="B102" s="32" t="s">
        <v>1038</v>
      </c>
      <c r="C102" s="32" t="s">
        <v>1039</v>
      </c>
      <c r="D102" s="45" t="s">
        <v>1593</v>
      </c>
      <c r="E102" s="45">
        <f t="shared" si="6"/>
        <v>46</v>
      </c>
      <c r="F102" s="33">
        <v>2457</v>
      </c>
      <c r="G102" s="33">
        <v>2919</v>
      </c>
      <c r="H102" s="33">
        <v>2263</v>
      </c>
      <c r="I102" s="33">
        <v>2035</v>
      </c>
      <c r="J102" s="33">
        <v>2319</v>
      </c>
      <c r="K102" s="33">
        <v>2215</v>
      </c>
      <c r="L102" s="33">
        <v>1566</v>
      </c>
      <c r="M102" s="33">
        <v>818</v>
      </c>
      <c r="N102" s="33">
        <v>4373</v>
      </c>
      <c r="O102" s="33">
        <v>4681</v>
      </c>
      <c r="P102" s="33">
        <v>3381</v>
      </c>
      <c r="Q102" s="33">
        <v>2628</v>
      </c>
      <c r="R102" s="33">
        <v>1529</v>
      </c>
      <c r="S102" s="33">
        <v>15510</v>
      </c>
      <c r="T102" s="33">
        <v>12101</v>
      </c>
      <c r="U102" s="33">
        <v>6705</v>
      </c>
      <c r="V102" s="33">
        <v>3176</v>
      </c>
      <c r="W102" s="33">
        <v>13842</v>
      </c>
      <c r="X102" s="33">
        <v>9865</v>
      </c>
      <c r="Y102" s="33">
        <v>5034</v>
      </c>
      <c r="Z102" s="33">
        <v>1635</v>
      </c>
      <c r="AA102" s="33">
        <v>13311</v>
      </c>
      <c r="AB102" s="33">
        <v>17196</v>
      </c>
      <c r="AC102" s="33">
        <v>15126</v>
      </c>
      <c r="AD102" s="33">
        <v>13984</v>
      </c>
      <c r="AE102" s="33">
        <v>8251</v>
      </c>
      <c r="AF102" s="33">
        <v>3017</v>
      </c>
      <c r="AG102" s="33">
        <v>2967</v>
      </c>
      <c r="AH102" s="33">
        <v>2078</v>
      </c>
      <c r="AI102" s="33">
        <v>1603</v>
      </c>
      <c r="AJ102" s="33">
        <v>3237</v>
      </c>
      <c r="AK102" s="33">
        <v>2830</v>
      </c>
      <c r="AL102" s="33">
        <v>1867</v>
      </c>
      <c r="AM102" s="33">
        <v>773</v>
      </c>
      <c r="AN102" s="33">
        <v>4326</v>
      </c>
      <c r="AO102" s="33">
        <v>4997</v>
      </c>
      <c r="AP102" s="33">
        <v>4030</v>
      </c>
      <c r="AQ102" s="33">
        <v>3139</v>
      </c>
      <c r="AR102" s="33">
        <v>1880</v>
      </c>
      <c r="AS102" s="33">
        <v>1350</v>
      </c>
      <c r="AT102" s="33">
        <v>1777</v>
      </c>
      <c r="AU102" s="33">
        <v>1515</v>
      </c>
      <c r="AV102" s="33">
        <v>1378</v>
      </c>
      <c r="AW102" s="33">
        <v>1474</v>
      </c>
      <c r="AX102" s="33">
        <v>1554</v>
      </c>
      <c r="AY102" s="33">
        <v>1202</v>
      </c>
      <c r="AZ102" s="33">
        <v>617</v>
      </c>
      <c r="BA102" s="33">
        <v>2895</v>
      </c>
      <c r="BB102" s="33">
        <v>3151</v>
      </c>
      <c r="BC102" s="33">
        <v>2270</v>
      </c>
      <c r="BD102" s="33">
        <v>1603</v>
      </c>
      <c r="BE102" s="33">
        <v>948</v>
      </c>
      <c r="BF102" s="33">
        <v>1667</v>
      </c>
      <c r="BG102" s="33">
        <v>1190</v>
      </c>
      <c r="BH102" s="33">
        <v>563</v>
      </c>
      <c r="BI102" s="33">
        <v>225</v>
      </c>
      <c r="BJ102" s="33">
        <v>1763</v>
      </c>
      <c r="BK102" s="33">
        <v>1276</v>
      </c>
      <c r="BL102" s="33">
        <v>665</v>
      </c>
      <c r="BM102" s="33">
        <v>156</v>
      </c>
      <c r="BN102" s="33">
        <v>1431</v>
      </c>
      <c r="BO102" s="33">
        <v>1846</v>
      </c>
      <c r="BP102" s="33">
        <v>1760</v>
      </c>
      <c r="BQ102" s="33">
        <v>1536</v>
      </c>
      <c r="BR102" s="33">
        <v>932</v>
      </c>
      <c r="BS102" s="33">
        <v>1829</v>
      </c>
      <c r="BT102" s="33">
        <v>1647</v>
      </c>
      <c r="BU102" s="33">
        <v>1202</v>
      </c>
      <c r="BV102" s="33">
        <v>948</v>
      </c>
      <c r="BW102" s="33">
        <v>1751</v>
      </c>
      <c r="BX102" s="33">
        <v>1375</v>
      </c>
      <c r="BY102" s="33">
        <v>874</v>
      </c>
      <c r="BZ102" s="33">
        <v>403</v>
      </c>
      <c r="CA102" s="33">
        <v>2323</v>
      </c>
      <c r="CB102" s="33">
        <v>2730</v>
      </c>
      <c r="CC102" s="33">
        <v>2185</v>
      </c>
      <c r="CD102" s="33">
        <v>1747</v>
      </c>
      <c r="CE102" s="33">
        <v>1044</v>
      </c>
      <c r="CF102" s="33">
        <v>15155</v>
      </c>
      <c r="CG102" s="33">
        <v>24039</v>
      </c>
      <c r="CH102" s="33">
        <v>22318</v>
      </c>
      <c r="CI102" s="33">
        <v>22308</v>
      </c>
      <c r="CJ102" s="33">
        <v>14925</v>
      </c>
      <c r="CK102" s="33">
        <v>17773</v>
      </c>
      <c r="CL102" s="33">
        <v>15430</v>
      </c>
      <c r="CM102" s="33">
        <v>9098</v>
      </c>
      <c r="CN102" s="33">
        <v>37333</v>
      </c>
      <c r="CO102" s="33">
        <v>40750</v>
      </c>
      <c r="CP102" s="33">
        <v>29741</v>
      </c>
      <c r="CQ102" s="33">
        <v>19960</v>
      </c>
      <c r="CR102" s="33">
        <v>13262</v>
      </c>
      <c r="CS102" s="33">
        <v>0</v>
      </c>
      <c r="CT102" s="33">
        <v>20</v>
      </c>
      <c r="CU102" s="33">
        <v>71</v>
      </c>
      <c r="CV102" s="33">
        <v>0</v>
      </c>
      <c r="CW102" s="33">
        <v>77</v>
      </c>
      <c r="CX102" s="33">
        <v>83</v>
      </c>
      <c r="CY102" s="33">
        <v>197</v>
      </c>
      <c r="CZ102" s="33">
        <v>227</v>
      </c>
      <c r="DA102" s="33">
        <v>593</v>
      </c>
      <c r="DB102" s="33">
        <v>20</v>
      </c>
      <c r="DC102" s="33">
        <v>22</v>
      </c>
      <c r="DD102" s="33">
        <v>58</v>
      </c>
      <c r="DE102" s="33">
        <v>146</v>
      </c>
      <c r="DF102" s="33">
        <v>0</v>
      </c>
      <c r="DG102" s="33">
        <v>0</v>
      </c>
      <c r="DH102" s="33">
        <v>1166</v>
      </c>
      <c r="DI102" s="33">
        <v>138</v>
      </c>
      <c r="DJ102" s="33">
        <v>0</v>
      </c>
      <c r="DK102" s="33">
        <v>0</v>
      </c>
      <c r="DL102" s="33">
        <v>1169</v>
      </c>
      <c r="DM102" s="33">
        <v>229</v>
      </c>
      <c r="DN102" s="33">
        <v>372</v>
      </c>
      <c r="DO102" s="33">
        <v>731</v>
      </c>
      <c r="DP102" s="33">
        <v>1509</v>
      </c>
      <c r="DQ102" s="33">
        <v>864</v>
      </c>
      <c r="DR102" s="33">
        <v>1479</v>
      </c>
      <c r="DS102" s="33">
        <v>1581</v>
      </c>
      <c r="DT102" s="33">
        <v>1215</v>
      </c>
      <c r="DU102" s="33">
        <v>1866</v>
      </c>
      <c r="DV102" s="33">
        <v>4351</v>
      </c>
      <c r="DW102" s="33">
        <v>287571</v>
      </c>
      <c r="DX102" s="33">
        <v>344032</v>
      </c>
      <c r="DY102" s="33">
        <v>270751</v>
      </c>
      <c r="DZ102" s="33">
        <v>245325</v>
      </c>
      <c r="EA102" s="33">
        <v>273764</v>
      </c>
      <c r="EB102" s="33">
        <v>265639</v>
      </c>
      <c r="EC102" s="33">
        <v>189979</v>
      </c>
      <c r="ED102" s="33">
        <v>99859</v>
      </c>
      <c r="EE102" s="33">
        <v>520831</v>
      </c>
      <c r="EF102" s="33">
        <v>564660</v>
      </c>
      <c r="EG102" s="33">
        <v>405394</v>
      </c>
      <c r="EH102" s="33">
        <v>307293</v>
      </c>
      <c r="EI102" s="33">
        <v>178742</v>
      </c>
      <c r="EJ102" s="35">
        <v>1651167.6449</v>
      </c>
      <c r="EK102" s="35">
        <v>1362360.5729</v>
      </c>
      <c r="EL102" s="34">
        <v>759879.22514</v>
      </c>
      <c r="EM102" s="34">
        <v>363844.87787999999</v>
      </c>
      <c r="EN102" s="35">
        <v>1480977.0939</v>
      </c>
      <c r="EO102" s="35">
        <v>1100230.5063</v>
      </c>
      <c r="EP102" s="34">
        <v>559625.72043999995</v>
      </c>
      <c r="EQ102" s="34">
        <v>188780.82274999999</v>
      </c>
      <c r="ER102" s="34">
        <v>1498429.1621999999</v>
      </c>
      <c r="ES102" s="35">
        <v>1919961.3847000001</v>
      </c>
      <c r="ET102" s="35">
        <v>1653337.8563999999</v>
      </c>
      <c r="EU102" s="35">
        <v>1508806.8415000001</v>
      </c>
      <c r="EV102" s="35">
        <v>886331.21956</v>
      </c>
      <c r="EW102" s="35">
        <v>1473188.8563999999</v>
      </c>
      <c r="EX102" s="35">
        <v>1079123.4346</v>
      </c>
      <c r="EY102" s="34">
        <v>440535.78457999998</v>
      </c>
      <c r="EZ102" s="34">
        <v>191426.09219</v>
      </c>
      <c r="FA102" s="35">
        <v>1540205.9166999999</v>
      </c>
      <c r="FB102" s="34">
        <v>940656.15856000001</v>
      </c>
      <c r="FC102" s="34">
        <v>503239.15954000002</v>
      </c>
      <c r="FD102" s="34">
        <v>122959.35503000001</v>
      </c>
      <c r="FE102" s="34">
        <v>1176959.5867999999</v>
      </c>
      <c r="FF102" s="35">
        <v>1515158.8103</v>
      </c>
      <c r="FG102" s="35">
        <v>1537194.0315</v>
      </c>
      <c r="FH102" s="35">
        <v>1333090.9986</v>
      </c>
      <c r="FI102" s="35">
        <v>728931.33038000006</v>
      </c>
      <c r="FJ102" s="35">
        <v>3574893.7187999999</v>
      </c>
      <c r="FK102" s="35">
        <v>5334879.5996000003</v>
      </c>
      <c r="FL102" s="35">
        <v>4850223.2076000003</v>
      </c>
      <c r="FM102" s="35">
        <v>4642238.7302999999</v>
      </c>
      <c r="FN102" s="35">
        <v>3915215.0225999998</v>
      </c>
      <c r="FO102" s="35">
        <v>4346728.3222000003</v>
      </c>
      <c r="FP102" s="37">
        <v>3607335.6660000002</v>
      </c>
      <c r="FQ102" s="35">
        <v>1964717.3677000001</v>
      </c>
      <c r="FR102" s="35">
        <v>8686928.7305999994</v>
      </c>
      <c r="FS102" s="35">
        <v>9306669.7146000005</v>
      </c>
      <c r="FT102" s="35">
        <v>6786426.1491999999</v>
      </c>
      <c r="FU102" s="35">
        <v>4528650.7078</v>
      </c>
      <c r="FV102" s="35">
        <v>2927556.3324000002</v>
      </c>
      <c r="FW102" s="39">
        <v>69.424434781000002</v>
      </c>
      <c r="FX102" s="39">
        <v>69.507946876000005</v>
      </c>
      <c r="FY102" s="33">
        <v>1277</v>
      </c>
      <c r="FZ102" s="38">
        <v>128.03682377999999</v>
      </c>
      <c r="GA102" s="41">
        <v>127.2588722</v>
      </c>
      <c r="GB102" s="33">
        <v>2338</v>
      </c>
      <c r="GC102" s="47">
        <f t="shared" si="7"/>
        <v>0</v>
      </c>
      <c r="GD102" s="49">
        <f t="shared" si="8"/>
        <v>0</v>
      </c>
      <c r="GE102" s="31">
        <f t="shared" si="9"/>
        <v>0</v>
      </c>
    </row>
    <row r="103" spans="1:187" hidden="1" x14ac:dyDescent="0.25">
      <c r="A103" s="32" t="s">
        <v>952</v>
      </c>
      <c r="B103" s="32" t="s">
        <v>952</v>
      </c>
      <c r="C103" s="32" t="s">
        <v>953</v>
      </c>
      <c r="D103" s="45" t="s">
        <v>1719</v>
      </c>
      <c r="E103" s="45">
        <f t="shared" si="6"/>
        <v>41</v>
      </c>
      <c r="F103" s="33">
        <v>2021</v>
      </c>
      <c r="G103" s="33">
        <v>2197</v>
      </c>
      <c r="H103" s="33">
        <v>1742</v>
      </c>
      <c r="I103" s="33">
        <v>1524</v>
      </c>
      <c r="J103" s="33">
        <v>1833</v>
      </c>
      <c r="K103" s="33">
        <v>1683</v>
      </c>
      <c r="L103" s="33">
        <v>1206</v>
      </c>
      <c r="M103" s="33">
        <v>654</v>
      </c>
      <c r="N103" s="33">
        <v>1588</v>
      </c>
      <c r="O103" s="33">
        <v>2472</v>
      </c>
      <c r="P103" s="33">
        <v>4004</v>
      </c>
      <c r="Q103" s="33">
        <v>2908</v>
      </c>
      <c r="R103" s="33">
        <v>1888</v>
      </c>
      <c r="S103" s="33">
        <v>21071</v>
      </c>
      <c r="T103" s="33">
        <v>15809</v>
      </c>
      <c r="U103" s="33">
        <v>8761</v>
      </c>
      <c r="V103" s="33">
        <v>4223</v>
      </c>
      <c r="W103" s="33">
        <v>22574</v>
      </c>
      <c r="X103" s="33">
        <v>15733</v>
      </c>
      <c r="Y103" s="33">
        <v>7141</v>
      </c>
      <c r="Z103" s="33">
        <v>2596</v>
      </c>
      <c r="AA103" s="33">
        <v>11054</v>
      </c>
      <c r="AB103" s="33">
        <v>17992</v>
      </c>
      <c r="AC103" s="33">
        <v>28187</v>
      </c>
      <c r="AD103" s="33">
        <v>23048</v>
      </c>
      <c r="AE103" s="33">
        <v>17627</v>
      </c>
      <c r="AF103" s="33">
        <v>4253</v>
      </c>
      <c r="AG103" s="33">
        <v>3540</v>
      </c>
      <c r="AH103" s="33">
        <v>2409</v>
      </c>
      <c r="AI103" s="33">
        <v>1709</v>
      </c>
      <c r="AJ103" s="33">
        <v>4851</v>
      </c>
      <c r="AK103" s="33">
        <v>3779</v>
      </c>
      <c r="AL103" s="33">
        <v>2002</v>
      </c>
      <c r="AM103" s="33">
        <v>959</v>
      </c>
      <c r="AN103" s="33">
        <v>2630</v>
      </c>
      <c r="AO103" s="33">
        <v>4537</v>
      </c>
      <c r="AP103" s="33">
        <v>7083</v>
      </c>
      <c r="AQ103" s="33">
        <v>5538</v>
      </c>
      <c r="AR103" s="33">
        <v>3714</v>
      </c>
      <c r="AS103" s="33">
        <v>1862</v>
      </c>
      <c r="AT103" s="33">
        <v>2033</v>
      </c>
      <c r="AU103" s="33">
        <v>1742</v>
      </c>
      <c r="AV103" s="33">
        <v>1462</v>
      </c>
      <c r="AW103" s="33">
        <v>1992</v>
      </c>
      <c r="AX103" s="33">
        <v>1805</v>
      </c>
      <c r="AY103" s="33">
        <v>1298</v>
      </c>
      <c r="AZ103" s="33">
        <v>730</v>
      </c>
      <c r="BA103" s="33">
        <v>1473</v>
      </c>
      <c r="BB103" s="33">
        <v>2504</v>
      </c>
      <c r="BC103" s="33">
        <v>4073</v>
      </c>
      <c r="BD103" s="33">
        <v>3011</v>
      </c>
      <c r="BE103" s="33">
        <v>1863</v>
      </c>
      <c r="BF103" s="33">
        <v>2391</v>
      </c>
      <c r="BG103" s="33">
        <v>1507</v>
      </c>
      <c r="BH103" s="33">
        <v>667</v>
      </c>
      <c r="BI103" s="33">
        <v>247</v>
      </c>
      <c r="BJ103" s="33">
        <v>2859</v>
      </c>
      <c r="BK103" s="33">
        <v>1974</v>
      </c>
      <c r="BL103" s="33">
        <v>704</v>
      </c>
      <c r="BM103" s="33">
        <v>229</v>
      </c>
      <c r="BN103" s="33">
        <v>1157</v>
      </c>
      <c r="BO103" s="33">
        <v>2033</v>
      </c>
      <c r="BP103" s="33">
        <v>3010</v>
      </c>
      <c r="BQ103" s="33">
        <v>2527</v>
      </c>
      <c r="BR103" s="33">
        <v>1851</v>
      </c>
      <c r="BS103" s="33">
        <v>2097</v>
      </c>
      <c r="BT103" s="33">
        <v>1871</v>
      </c>
      <c r="BU103" s="33">
        <v>1360</v>
      </c>
      <c r="BV103" s="33">
        <v>1067</v>
      </c>
      <c r="BW103" s="33">
        <v>2188</v>
      </c>
      <c r="BX103" s="33">
        <v>1698</v>
      </c>
      <c r="BY103" s="33">
        <v>1011</v>
      </c>
      <c r="BZ103" s="33">
        <v>529</v>
      </c>
      <c r="CA103" s="33">
        <v>1262</v>
      </c>
      <c r="CB103" s="33">
        <v>2269</v>
      </c>
      <c r="CC103" s="33">
        <v>3647</v>
      </c>
      <c r="CD103" s="33">
        <v>2831</v>
      </c>
      <c r="CE103" s="33">
        <v>1812</v>
      </c>
      <c r="CF103" s="33">
        <v>14517</v>
      </c>
      <c r="CG103" s="33">
        <v>17980</v>
      </c>
      <c r="CH103" s="33">
        <v>16377</v>
      </c>
      <c r="CI103" s="33">
        <v>13515</v>
      </c>
      <c r="CJ103" s="33">
        <v>14673</v>
      </c>
      <c r="CK103" s="33">
        <v>15730</v>
      </c>
      <c r="CL103" s="33">
        <v>12803</v>
      </c>
      <c r="CM103" s="33">
        <v>7543</v>
      </c>
      <c r="CN103" s="33">
        <v>13652</v>
      </c>
      <c r="CO103" s="33">
        <v>21266</v>
      </c>
      <c r="CP103" s="33">
        <v>35462</v>
      </c>
      <c r="CQ103" s="33">
        <v>26633</v>
      </c>
      <c r="CR103" s="33">
        <v>16125</v>
      </c>
      <c r="CS103" s="33">
        <v>47</v>
      </c>
      <c r="CT103" s="33" t="s">
        <v>856</v>
      </c>
      <c r="CU103" s="33">
        <v>72</v>
      </c>
      <c r="CV103" s="33">
        <v>102</v>
      </c>
      <c r="CW103" s="33">
        <v>147</v>
      </c>
      <c r="CX103" s="33">
        <v>473</v>
      </c>
      <c r="CY103" s="33">
        <v>125</v>
      </c>
      <c r="CZ103" s="33">
        <v>467</v>
      </c>
      <c r="DA103" s="33">
        <v>379</v>
      </c>
      <c r="DB103" s="33">
        <v>0</v>
      </c>
      <c r="DC103" s="33">
        <v>357</v>
      </c>
      <c r="DD103" s="33">
        <v>359</v>
      </c>
      <c r="DE103" s="33">
        <v>119</v>
      </c>
      <c r="DF103" s="33">
        <v>265</v>
      </c>
      <c r="DG103" s="33">
        <v>162</v>
      </c>
      <c r="DH103" s="33">
        <v>0</v>
      </c>
      <c r="DI103" s="33">
        <v>0</v>
      </c>
      <c r="DJ103" s="33">
        <v>1748</v>
      </c>
      <c r="DK103" s="33">
        <v>145</v>
      </c>
      <c r="DL103" s="33">
        <v>1097</v>
      </c>
      <c r="DM103" s="33">
        <v>285</v>
      </c>
      <c r="DN103" s="33">
        <v>1390</v>
      </c>
      <c r="DO103" s="33">
        <v>1439</v>
      </c>
      <c r="DP103" s="33">
        <v>1290</v>
      </c>
      <c r="DQ103" s="33">
        <v>1289</v>
      </c>
      <c r="DR103" s="33">
        <v>3119</v>
      </c>
      <c r="DS103" s="33">
        <v>1105</v>
      </c>
      <c r="DT103" s="33">
        <v>1539</v>
      </c>
      <c r="DU103" s="33">
        <v>734</v>
      </c>
      <c r="DV103" s="33">
        <v>5137</v>
      </c>
      <c r="DW103" s="33">
        <v>231126</v>
      </c>
      <c r="DX103" s="33">
        <v>255728</v>
      </c>
      <c r="DY103" s="33">
        <v>206505</v>
      </c>
      <c r="DZ103" s="33">
        <v>183240</v>
      </c>
      <c r="EA103" s="33">
        <v>209190</v>
      </c>
      <c r="EB103" s="33">
        <v>198623</v>
      </c>
      <c r="EC103" s="33">
        <v>144332</v>
      </c>
      <c r="ED103" s="33">
        <v>78844</v>
      </c>
      <c r="EE103" s="33">
        <v>184397</v>
      </c>
      <c r="EF103" s="33">
        <v>290546</v>
      </c>
      <c r="EG103" s="33">
        <v>470084</v>
      </c>
      <c r="EH103" s="33">
        <v>343131</v>
      </c>
      <c r="EI103" s="33">
        <v>219430</v>
      </c>
      <c r="EJ103" s="35">
        <v>2352066.0447</v>
      </c>
      <c r="EK103" s="35">
        <v>1866260.5814</v>
      </c>
      <c r="EL103" s="35">
        <v>1043015.3805</v>
      </c>
      <c r="EM103" s="34">
        <v>510375.08473</v>
      </c>
      <c r="EN103" s="35">
        <v>2489776.3330999999</v>
      </c>
      <c r="EO103" s="35">
        <v>1863379.4813999999</v>
      </c>
      <c r="EP103" s="34">
        <v>847305.69553999999</v>
      </c>
      <c r="EQ103" s="35">
        <v>303257.4423</v>
      </c>
      <c r="ER103" s="37">
        <v>1280701.5226</v>
      </c>
      <c r="ES103" s="35">
        <v>2065319.3632</v>
      </c>
      <c r="ET103" s="35">
        <v>3292245.5303000002</v>
      </c>
      <c r="EU103" s="35">
        <v>2653181.1685000001</v>
      </c>
      <c r="EV103" s="35">
        <v>1983988.459</v>
      </c>
      <c r="EW103" s="35">
        <v>2145734.5800999999</v>
      </c>
      <c r="EX103" s="35">
        <v>1321455.9105</v>
      </c>
      <c r="EY103" s="34">
        <v>565897.02813999995</v>
      </c>
      <c r="EZ103" s="34">
        <v>189677.97433</v>
      </c>
      <c r="FA103" s="35">
        <v>2684266.7533999998</v>
      </c>
      <c r="FB103" s="35">
        <v>1686702.5652000001</v>
      </c>
      <c r="FC103" s="37">
        <v>565551.179</v>
      </c>
      <c r="FD103" s="34">
        <v>189958.50508999999</v>
      </c>
      <c r="FE103" s="35">
        <v>1028087.9828999999</v>
      </c>
      <c r="FF103" s="37">
        <v>1752110.3311999999</v>
      </c>
      <c r="FG103" s="35">
        <v>2555733.7593</v>
      </c>
      <c r="FH103" s="35">
        <v>2307141.6150000002</v>
      </c>
      <c r="FI103" s="35">
        <v>1706170.8073</v>
      </c>
      <c r="FJ103" s="37">
        <v>4703602.642</v>
      </c>
      <c r="FK103" s="35">
        <v>5468837.9354999997</v>
      </c>
      <c r="FL103" s="35">
        <v>5096810.0026000002</v>
      </c>
      <c r="FM103" s="37">
        <v>4273777.8650000002</v>
      </c>
      <c r="FN103" s="35">
        <v>4800969.2966</v>
      </c>
      <c r="FO103" s="35">
        <v>4761963.9135999996</v>
      </c>
      <c r="FP103" s="35">
        <v>3691234.8961999998</v>
      </c>
      <c r="FQ103" s="35">
        <v>2232161.3747999999</v>
      </c>
      <c r="FR103" s="35">
        <v>4050669.5885999999</v>
      </c>
      <c r="FS103" s="35">
        <v>6717882.8568000002</v>
      </c>
      <c r="FT103" s="37">
        <v>11231165.845000001</v>
      </c>
      <c r="FU103" s="35">
        <v>7990008.3293000003</v>
      </c>
      <c r="FV103" s="35">
        <v>5039631.3063000003</v>
      </c>
      <c r="FW103" s="39">
        <v>59.899197520000001</v>
      </c>
      <c r="FX103" s="39">
        <v>58.931154794999998</v>
      </c>
      <c r="FY103" s="33">
        <v>1385</v>
      </c>
      <c r="FZ103" s="39">
        <v>105.09123081</v>
      </c>
      <c r="GA103" s="39">
        <v>105.13998809</v>
      </c>
      <c r="GB103" s="33">
        <v>2471</v>
      </c>
      <c r="GC103" s="47">
        <f t="shared" si="7"/>
        <v>0</v>
      </c>
      <c r="GD103" s="49">
        <f t="shared" si="8"/>
        <v>0</v>
      </c>
      <c r="GE103" s="31">
        <f t="shared" si="9"/>
        <v>1</v>
      </c>
    </row>
    <row r="104" spans="1:187" hidden="1" x14ac:dyDescent="0.25">
      <c r="A104" s="32" t="s">
        <v>850</v>
      </c>
      <c r="B104" s="32" t="s">
        <v>850</v>
      </c>
      <c r="C104" s="32" t="s">
        <v>851</v>
      </c>
      <c r="D104" s="45" t="s">
        <v>1664</v>
      </c>
      <c r="E104" s="45">
        <f t="shared" si="6"/>
        <v>41</v>
      </c>
      <c r="F104" s="33">
        <v>2877</v>
      </c>
      <c r="G104" s="33">
        <v>2765</v>
      </c>
      <c r="H104" s="33">
        <v>2352</v>
      </c>
      <c r="I104" s="33">
        <v>1875</v>
      </c>
      <c r="J104" s="33">
        <v>2630</v>
      </c>
      <c r="K104" s="33">
        <v>2343</v>
      </c>
      <c r="L104" s="33">
        <v>1541</v>
      </c>
      <c r="M104" s="33">
        <v>879</v>
      </c>
      <c r="N104" s="33">
        <v>5281</v>
      </c>
      <c r="O104" s="33">
        <v>2306</v>
      </c>
      <c r="P104" s="33">
        <v>3041</v>
      </c>
      <c r="Q104" s="33">
        <v>4344</v>
      </c>
      <c r="R104" s="33">
        <v>2290</v>
      </c>
      <c r="S104" s="33">
        <v>33703</v>
      </c>
      <c r="T104" s="33">
        <v>23911</v>
      </c>
      <c r="U104" s="33">
        <v>13686</v>
      </c>
      <c r="V104" s="33">
        <v>5834</v>
      </c>
      <c r="W104" s="33">
        <v>35481</v>
      </c>
      <c r="X104" s="33">
        <v>24644</v>
      </c>
      <c r="Y104" s="33">
        <v>11465</v>
      </c>
      <c r="Z104" s="33">
        <v>4004</v>
      </c>
      <c r="AA104" s="33">
        <v>35378</v>
      </c>
      <c r="AB104" s="33">
        <v>21534</v>
      </c>
      <c r="AC104" s="33">
        <v>28643</v>
      </c>
      <c r="AD104" s="33">
        <v>41566</v>
      </c>
      <c r="AE104" s="33">
        <v>25607</v>
      </c>
      <c r="AF104" s="33">
        <v>6341</v>
      </c>
      <c r="AG104" s="33">
        <v>4774</v>
      </c>
      <c r="AH104" s="33">
        <v>3379</v>
      </c>
      <c r="AI104" s="33">
        <v>2010</v>
      </c>
      <c r="AJ104" s="33">
        <v>6936</v>
      </c>
      <c r="AK104" s="33">
        <v>5097</v>
      </c>
      <c r="AL104" s="33">
        <v>2739</v>
      </c>
      <c r="AM104" s="33">
        <v>1277</v>
      </c>
      <c r="AN104" s="33">
        <v>8407</v>
      </c>
      <c r="AO104" s="33">
        <v>4570</v>
      </c>
      <c r="AP104" s="33">
        <v>6058</v>
      </c>
      <c r="AQ104" s="33">
        <v>8781</v>
      </c>
      <c r="AR104" s="33">
        <v>4737</v>
      </c>
      <c r="AS104" s="33">
        <v>2523</v>
      </c>
      <c r="AT104" s="33">
        <v>2443</v>
      </c>
      <c r="AU104" s="33">
        <v>2228</v>
      </c>
      <c r="AV104" s="33">
        <v>1608</v>
      </c>
      <c r="AW104" s="33">
        <v>2541</v>
      </c>
      <c r="AX104" s="33">
        <v>2346</v>
      </c>
      <c r="AY104" s="33">
        <v>1576</v>
      </c>
      <c r="AZ104" s="33">
        <v>868</v>
      </c>
      <c r="BA104" s="33">
        <v>4767</v>
      </c>
      <c r="BB104" s="33">
        <v>2160</v>
      </c>
      <c r="BC104" s="33">
        <v>2981</v>
      </c>
      <c r="BD104" s="33">
        <v>4134</v>
      </c>
      <c r="BE104" s="33">
        <v>2091</v>
      </c>
      <c r="BF104" s="33">
        <v>3818</v>
      </c>
      <c r="BG104" s="33">
        <v>2331</v>
      </c>
      <c r="BH104" s="33">
        <v>1151</v>
      </c>
      <c r="BI104" s="33">
        <v>402</v>
      </c>
      <c r="BJ104" s="33">
        <v>4395</v>
      </c>
      <c r="BK104" s="33">
        <v>2751</v>
      </c>
      <c r="BL104" s="33">
        <v>1163</v>
      </c>
      <c r="BM104" s="33">
        <v>409</v>
      </c>
      <c r="BN104" s="33">
        <v>3640</v>
      </c>
      <c r="BO104" s="33">
        <v>2410</v>
      </c>
      <c r="BP104" s="33">
        <v>3077</v>
      </c>
      <c r="BQ104" s="33">
        <v>4647</v>
      </c>
      <c r="BR104" s="33">
        <v>2646</v>
      </c>
      <c r="BS104" s="33">
        <v>3138</v>
      </c>
      <c r="BT104" s="33">
        <v>2533</v>
      </c>
      <c r="BU104" s="33">
        <v>1726</v>
      </c>
      <c r="BV104" s="33">
        <v>1177</v>
      </c>
      <c r="BW104" s="33">
        <v>3018</v>
      </c>
      <c r="BX104" s="33">
        <v>2267</v>
      </c>
      <c r="BY104" s="33">
        <v>1302</v>
      </c>
      <c r="BZ104" s="33">
        <v>593</v>
      </c>
      <c r="CA104" s="33">
        <v>3940</v>
      </c>
      <c r="CB104" s="33">
        <v>2158</v>
      </c>
      <c r="CC104" s="33">
        <v>2952</v>
      </c>
      <c r="CD104" s="33">
        <v>4318</v>
      </c>
      <c r="CE104" s="33">
        <v>2386</v>
      </c>
      <c r="CF104" s="33">
        <v>23765</v>
      </c>
      <c r="CG104" s="33">
        <v>26477</v>
      </c>
      <c r="CH104" s="33">
        <v>24074</v>
      </c>
      <c r="CI104" s="33">
        <v>18830</v>
      </c>
      <c r="CJ104" s="33">
        <v>26139</v>
      </c>
      <c r="CK104" s="33">
        <v>24950</v>
      </c>
      <c r="CL104" s="33">
        <v>17856</v>
      </c>
      <c r="CM104" s="33">
        <v>10052</v>
      </c>
      <c r="CN104" s="33">
        <v>47659</v>
      </c>
      <c r="CO104" s="33">
        <v>24601</v>
      </c>
      <c r="CP104" s="33">
        <v>32005</v>
      </c>
      <c r="CQ104" s="33">
        <v>45017</v>
      </c>
      <c r="CR104" s="33">
        <v>22861</v>
      </c>
      <c r="CS104" s="33">
        <v>0</v>
      </c>
      <c r="CT104" s="33">
        <v>252</v>
      </c>
      <c r="CU104" s="33">
        <v>198</v>
      </c>
      <c r="CV104" s="33">
        <v>0</v>
      </c>
      <c r="CW104" s="33">
        <v>315</v>
      </c>
      <c r="CX104" s="33">
        <v>79</v>
      </c>
      <c r="CY104" s="33">
        <v>137</v>
      </c>
      <c r="CZ104" s="33">
        <v>0</v>
      </c>
      <c r="DA104" s="33">
        <v>669</v>
      </c>
      <c r="DB104" s="33">
        <v>444</v>
      </c>
      <c r="DC104" s="33">
        <v>303</v>
      </c>
      <c r="DD104" s="33">
        <v>312</v>
      </c>
      <c r="DE104" s="33">
        <v>178</v>
      </c>
      <c r="DF104" s="33">
        <v>341</v>
      </c>
      <c r="DG104" s="33">
        <v>0</v>
      </c>
      <c r="DH104" s="33">
        <v>78</v>
      </c>
      <c r="DI104" s="33">
        <v>1690</v>
      </c>
      <c r="DJ104" s="33">
        <v>1002</v>
      </c>
      <c r="DK104" s="33">
        <v>867</v>
      </c>
      <c r="DL104" s="33">
        <v>709</v>
      </c>
      <c r="DM104" s="33">
        <v>81</v>
      </c>
      <c r="DN104" s="33">
        <v>1823</v>
      </c>
      <c r="DO104" s="33">
        <v>1810</v>
      </c>
      <c r="DP104" s="33">
        <v>1078</v>
      </c>
      <c r="DQ104" s="33">
        <v>1498</v>
      </c>
      <c r="DR104" s="33">
        <v>3153</v>
      </c>
      <c r="DS104" s="33">
        <v>2125</v>
      </c>
      <c r="DT104" s="33">
        <v>2496</v>
      </c>
      <c r="DU104" s="33">
        <v>2429</v>
      </c>
      <c r="DV104" s="33">
        <v>7387</v>
      </c>
      <c r="DW104" s="33">
        <v>331272</v>
      </c>
      <c r="DX104" s="33">
        <v>319733</v>
      </c>
      <c r="DY104" s="33">
        <v>280369</v>
      </c>
      <c r="DZ104" s="33">
        <v>224246</v>
      </c>
      <c r="EA104" s="33">
        <v>304363</v>
      </c>
      <c r="EB104" s="33">
        <v>276657</v>
      </c>
      <c r="EC104" s="33">
        <v>184566</v>
      </c>
      <c r="ED104" s="33">
        <v>105764</v>
      </c>
      <c r="EE104" s="33">
        <v>618508</v>
      </c>
      <c r="EF104" s="33">
        <v>269997</v>
      </c>
      <c r="EG104" s="33">
        <v>358547</v>
      </c>
      <c r="EH104" s="33">
        <v>511937</v>
      </c>
      <c r="EI104" s="33">
        <v>267981</v>
      </c>
      <c r="EJ104" s="35">
        <v>3911418.0144000002</v>
      </c>
      <c r="EK104" s="35">
        <v>2959703.2951000002</v>
      </c>
      <c r="EL104" s="35">
        <v>1666819.5782000001</v>
      </c>
      <c r="EM104" s="34">
        <v>723240.86352000001</v>
      </c>
      <c r="EN104" s="35">
        <v>4143995.3037999999</v>
      </c>
      <c r="EO104" s="35">
        <v>3041407.9016999998</v>
      </c>
      <c r="EP104" s="35">
        <v>1403579.2302000001</v>
      </c>
      <c r="EQ104" s="34">
        <v>490097.23255999997</v>
      </c>
      <c r="ER104" s="35">
        <v>4291105.7981000002</v>
      </c>
      <c r="ES104" s="35">
        <v>2601565.0806999998</v>
      </c>
      <c r="ET104" s="37">
        <v>3455128.2179999999</v>
      </c>
      <c r="EU104" s="35">
        <v>4977934.8238000004</v>
      </c>
      <c r="EV104" s="35">
        <v>3014527.4989</v>
      </c>
      <c r="EW104" s="35">
        <v>4885566.1042999998</v>
      </c>
      <c r="EX104" s="35">
        <v>2871380.3122999999</v>
      </c>
      <c r="EY104" s="35">
        <v>1212740.9867</v>
      </c>
      <c r="EZ104" s="34">
        <v>475029.98103000002</v>
      </c>
      <c r="FA104" s="35">
        <v>5973496.8821</v>
      </c>
      <c r="FB104" s="35">
        <v>3589998.7426</v>
      </c>
      <c r="FC104" s="35">
        <v>1319660.6558999999</v>
      </c>
      <c r="FD104" s="34">
        <v>384808.91347000003</v>
      </c>
      <c r="FE104" s="35">
        <v>4474130.7588999998</v>
      </c>
      <c r="FF104" s="35">
        <v>3048975.2850000001</v>
      </c>
      <c r="FG104" s="35">
        <v>4179604.7302999999</v>
      </c>
      <c r="FH104" s="37">
        <v>5764326.6941</v>
      </c>
      <c r="FI104" s="35">
        <v>3245645.1101000002</v>
      </c>
      <c r="FJ104" s="35">
        <v>6392134.8667000001</v>
      </c>
      <c r="FK104" s="35">
        <v>6529868.0730999997</v>
      </c>
      <c r="FL104" s="35">
        <v>6113167.0807999996</v>
      </c>
      <c r="FM104" s="35">
        <v>4631647.7534999996</v>
      </c>
      <c r="FN104" s="35">
        <v>6432063.2878</v>
      </c>
      <c r="FO104" s="35">
        <v>6283188.7843000004</v>
      </c>
      <c r="FP104" s="35">
        <v>4418164.3154999996</v>
      </c>
      <c r="FQ104" s="35">
        <v>2354781.5967000001</v>
      </c>
      <c r="FR104" s="35">
        <v>12668997.581</v>
      </c>
      <c r="FS104" s="37">
        <v>5903528.9760999996</v>
      </c>
      <c r="FT104" s="35">
        <v>7961666.9327999996</v>
      </c>
      <c r="FU104" s="35">
        <v>11017989.841</v>
      </c>
      <c r="FV104" s="37">
        <v>5602832.4275000002</v>
      </c>
      <c r="FW104" s="39">
        <v>53.994008491999999</v>
      </c>
      <c r="FX104" s="39">
        <v>51.731023254</v>
      </c>
      <c r="FY104" s="33">
        <v>1684</v>
      </c>
      <c r="FZ104" s="39">
        <v>128.81302511000001</v>
      </c>
      <c r="GA104" s="39">
        <v>127.9759162</v>
      </c>
      <c r="GB104" s="33">
        <v>4166</v>
      </c>
      <c r="GC104" s="47">
        <f t="shared" si="7"/>
        <v>0</v>
      </c>
      <c r="GD104" s="49">
        <f t="shared" si="8"/>
        <v>0</v>
      </c>
      <c r="GE104" s="31">
        <f t="shared" si="9"/>
        <v>0</v>
      </c>
    </row>
    <row r="105" spans="1:187" hidden="1" x14ac:dyDescent="0.25">
      <c r="A105" s="32" t="s">
        <v>980</v>
      </c>
      <c r="B105" s="32" t="s">
        <v>980</v>
      </c>
      <c r="C105" s="32" t="s">
        <v>981</v>
      </c>
      <c r="D105" s="45" t="s">
        <v>1555</v>
      </c>
      <c r="E105" s="45">
        <f t="shared" si="6"/>
        <v>35</v>
      </c>
      <c r="F105" s="33">
        <v>1501</v>
      </c>
      <c r="G105" s="33">
        <v>1741</v>
      </c>
      <c r="H105" s="33">
        <v>1616</v>
      </c>
      <c r="I105" s="33">
        <v>1317</v>
      </c>
      <c r="J105" s="33">
        <v>1447</v>
      </c>
      <c r="K105" s="33">
        <v>1263</v>
      </c>
      <c r="L105" s="33">
        <v>848</v>
      </c>
      <c r="M105" s="33">
        <v>439</v>
      </c>
      <c r="N105" s="33">
        <v>4924</v>
      </c>
      <c r="O105" s="33">
        <v>2320</v>
      </c>
      <c r="P105" s="33">
        <v>1336</v>
      </c>
      <c r="Q105" s="33">
        <v>601</v>
      </c>
      <c r="R105" s="33">
        <v>991</v>
      </c>
      <c r="S105" s="33">
        <v>9142</v>
      </c>
      <c r="T105" s="33">
        <v>8601</v>
      </c>
      <c r="U105" s="33">
        <v>5578</v>
      </c>
      <c r="V105" s="33">
        <v>2323</v>
      </c>
      <c r="W105" s="33">
        <v>8267</v>
      </c>
      <c r="X105" s="33">
        <v>6208</v>
      </c>
      <c r="Y105" s="33">
        <v>3034</v>
      </c>
      <c r="Z105" s="33">
        <v>1060</v>
      </c>
      <c r="AA105" s="33">
        <v>19430</v>
      </c>
      <c r="AB105" s="33">
        <v>8718</v>
      </c>
      <c r="AC105" s="33">
        <v>6204</v>
      </c>
      <c r="AD105" s="33">
        <v>4007</v>
      </c>
      <c r="AE105" s="33">
        <v>5854</v>
      </c>
      <c r="AF105" s="33">
        <v>1378</v>
      </c>
      <c r="AG105" s="33">
        <v>1361</v>
      </c>
      <c r="AH105" s="33">
        <v>1259</v>
      </c>
      <c r="AI105" s="33">
        <v>878</v>
      </c>
      <c r="AJ105" s="33">
        <v>1459</v>
      </c>
      <c r="AK105" s="33">
        <v>1125</v>
      </c>
      <c r="AL105" s="33">
        <v>657</v>
      </c>
      <c r="AM105" s="33">
        <v>334</v>
      </c>
      <c r="AN105" s="33">
        <v>3911</v>
      </c>
      <c r="AO105" s="33">
        <v>1848</v>
      </c>
      <c r="AP105" s="33">
        <v>1149</v>
      </c>
      <c r="AQ105" s="33">
        <v>597</v>
      </c>
      <c r="AR105" s="33">
        <v>946</v>
      </c>
      <c r="AS105" s="33">
        <v>800</v>
      </c>
      <c r="AT105" s="33">
        <v>930</v>
      </c>
      <c r="AU105" s="33">
        <v>1014</v>
      </c>
      <c r="AV105" s="33">
        <v>821</v>
      </c>
      <c r="AW105" s="33">
        <v>664</v>
      </c>
      <c r="AX105" s="33">
        <v>737</v>
      </c>
      <c r="AY105" s="33">
        <v>511</v>
      </c>
      <c r="AZ105" s="33">
        <v>275</v>
      </c>
      <c r="BA105" s="33">
        <v>2818</v>
      </c>
      <c r="BB105" s="33">
        <v>1288</v>
      </c>
      <c r="BC105" s="33">
        <v>754</v>
      </c>
      <c r="BD105" s="33">
        <v>347</v>
      </c>
      <c r="BE105" s="33">
        <v>545</v>
      </c>
      <c r="BF105" s="33">
        <v>578</v>
      </c>
      <c r="BG105" s="33">
        <v>431</v>
      </c>
      <c r="BH105" s="33">
        <v>245</v>
      </c>
      <c r="BI105" s="33">
        <v>57</v>
      </c>
      <c r="BJ105" s="33">
        <v>795</v>
      </c>
      <c r="BK105" s="33">
        <v>388</v>
      </c>
      <c r="BL105" s="33">
        <v>146</v>
      </c>
      <c r="BM105" s="33">
        <v>59</v>
      </c>
      <c r="BN105" s="33">
        <v>1093</v>
      </c>
      <c r="BO105" s="33">
        <v>560</v>
      </c>
      <c r="BP105" s="33">
        <v>395</v>
      </c>
      <c r="BQ105" s="33">
        <v>250</v>
      </c>
      <c r="BR105" s="33">
        <v>401</v>
      </c>
      <c r="BS105" s="33">
        <v>716</v>
      </c>
      <c r="BT105" s="33">
        <v>702</v>
      </c>
      <c r="BU105" s="33">
        <v>647</v>
      </c>
      <c r="BV105" s="33">
        <v>458</v>
      </c>
      <c r="BW105" s="33">
        <v>590</v>
      </c>
      <c r="BX105" s="33">
        <v>485</v>
      </c>
      <c r="BY105" s="33">
        <v>292</v>
      </c>
      <c r="BZ105" s="33">
        <v>147</v>
      </c>
      <c r="CA105" s="33">
        <v>1892</v>
      </c>
      <c r="CB105" s="33">
        <v>889</v>
      </c>
      <c r="CC105" s="33">
        <v>553</v>
      </c>
      <c r="CD105" s="33">
        <v>291</v>
      </c>
      <c r="CE105" s="33">
        <v>412</v>
      </c>
      <c r="CF105" s="33">
        <v>10435</v>
      </c>
      <c r="CG105" s="33">
        <v>11359</v>
      </c>
      <c r="CH105" s="33">
        <v>15098</v>
      </c>
      <c r="CI105" s="33">
        <v>13153</v>
      </c>
      <c r="CJ105" s="33">
        <v>5848</v>
      </c>
      <c r="CK105" s="33">
        <v>8705</v>
      </c>
      <c r="CL105" s="33">
        <v>6051</v>
      </c>
      <c r="CM105" s="33">
        <v>4258</v>
      </c>
      <c r="CN105" s="33">
        <v>37867</v>
      </c>
      <c r="CO105" s="33">
        <v>15931</v>
      </c>
      <c r="CP105" s="33">
        <v>10191</v>
      </c>
      <c r="CQ105" s="33">
        <v>5012</v>
      </c>
      <c r="CR105" s="33">
        <v>5906</v>
      </c>
      <c r="CS105" s="33">
        <v>0</v>
      </c>
      <c r="CT105" s="33">
        <v>0</v>
      </c>
      <c r="CU105" s="33">
        <v>411</v>
      </c>
      <c r="CV105" s="33">
        <v>0</v>
      </c>
      <c r="CW105" s="33">
        <v>0</v>
      </c>
      <c r="CX105" s="33">
        <v>0</v>
      </c>
      <c r="CY105" s="33">
        <v>44</v>
      </c>
      <c r="CZ105" s="33">
        <v>168</v>
      </c>
      <c r="DA105" s="33">
        <v>0</v>
      </c>
      <c r="DB105" s="33">
        <v>0</v>
      </c>
      <c r="DC105" s="33">
        <v>0</v>
      </c>
      <c r="DD105" s="33">
        <v>0</v>
      </c>
      <c r="DE105" s="33">
        <v>0</v>
      </c>
      <c r="DF105" s="33">
        <v>0</v>
      </c>
      <c r="DG105" s="33">
        <v>0</v>
      </c>
      <c r="DH105" s="33">
        <v>0</v>
      </c>
      <c r="DI105" s="33">
        <v>0</v>
      </c>
      <c r="DJ105" s="33">
        <v>0</v>
      </c>
      <c r="DK105" s="33">
        <v>405</v>
      </c>
      <c r="DL105" s="33">
        <v>628</v>
      </c>
      <c r="DM105" s="33">
        <v>28</v>
      </c>
      <c r="DN105" s="33">
        <v>507</v>
      </c>
      <c r="DO105" s="33">
        <v>918</v>
      </c>
      <c r="DP105" s="33" t="s">
        <v>856</v>
      </c>
      <c r="DQ105" s="33">
        <v>399</v>
      </c>
      <c r="DR105" s="33">
        <v>846</v>
      </c>
      <c r="DS105" s="33">
        <v>1154</v>
      </c>
      <c r="DT105" s="33">
        <v>0</v>
      </c>
      <c r="DU105" s="33">
        <v>1146</v>
      </c>
      <c r="DV105" s="33">
        <v>1680</v>
      </c>
      <c r="DW105" s="33">
        <v>169749</v>
      </c>
      <c r="DX105" s="33">
        <v>200306</v>
      </c>
      <c r="DY105" s="33">
        <v>188105</v>
      </c>
      <c r="DZ105" s="33">
        <v>152693</v>
      </c>
      <c r="EA105" s="33">
        <v>160927</v>
      </c>
      <c r="EB105" s="33">
        <v>146542</v>
      </c>
      <c r="EC105" s="33">
        <v>96817</v>
      </c>
      <c r="ED105" s="33">
        <v>50283</v>
      </c>
      <c r="EE105" s="33">
        <v>565780</v>
      </c>
      <c r="EF105" s="33">
        <v>265350</v>
      </c>
      <c r="EG105" s="33">
        <v>152135</v>
      </c>
      <c r="EH105" s="33">
        <v>68878</v>
      </c>
      <c r="EI105" s="33">
        <v>113279</v>
      </c>
      <c r="EJ105" s="34">
        <v>852760.59233000001</v>
      </c>
      <c r="EK105" s="34">
        <v>852404.24184999999</v>
      </c>
      <c r="EL105" s="34">
        <v>548455.20909000002</v>
      </c>
      <c r="EM105" s="34">
        <v>246788.89477000001</v>
      </c>
      <c r="EN105" s="34">
        <v>757533.35832999996</v>
      </c>
      <c r="EO105" s="34">
        <v>611517.26113999996</v>
      </c>
      <c r="EP105" s="34">
        <v>298357.91292999999</v>
      </c>
      <c r="EQ105" s="34">
        <v>111851.59738000001</v>
      </c>
      <c r="ER105" s="34">
        <v>1915024.2916000001</v>
      </c>
      <c r="ES105" s="34">
        <v>850998.07351999998</v>
      </c>
      <c r="ET105" s="34">
        <v>589831.52908000001</v>
      </c>
      <c r="EU105" s="34">
        <v>375333.52512000001</v>
      </c>
      <c r="EV105" s="35">
        <v>548481.64847999997</v>
      </c>
      <c r="EW105" s="34">
        <v>635720.12483999995</v>
      </c>
      <c r="EX105" s="35">
        <v>548979.08880000003</v>
      </c>
      <c r="EY105" s="34">
        <v>350162.04771000001</v>
      </c>
      <c r="EZ105" s="36">
        <v>74604.675575999994</v>
      </c>
      <c r="FA105" s="34">
        <v>872306.79743999999</v>
      </c>
      <c r="FB105" s="34">
        <v>436344.38433999999</v>
      </c>
      <c r="FC105" s="34">
        <v>162267.28961000001</v>
      </c>
      <c r="FD105" s="36">
        <v>45109.664621000004</v>
      </c>
      <c r="FE105" s="34">
        <v>1361531.3182000001</v>
      </c>
      <c r="FF105" s="34">
        <v>653954.45207999996</v>
      </c>
      <c r="FG105" s="34">
        <v>372986.38997999998</v>
      </c>
      <c r="FH105" s="34">
        <v>304212.53155999997</v>
      </c>
      <c r="FI105" s="35">
        <v>432809.38112999999</v>
      </c>
      <c r="FJ105" s="35">
        <v>2561279.8497000001</v>
      </c>
      <c r="FK105" s="37">
        <v>2748441.5490000001</v>
      </c>
      <c r="FL105" s="35">
        <v>3276128.7377999998</v>
      </c>
      <c r="FM105" s="40">
        <v>2780112.65</v>
      </c>
      <c r="FN105" s="37">
        <v>1673487.987</v>
      </c>
      <c r="FO105" s="35">
        <v>2117738.6156000001</v>
      </c>
      <c r="FP105" s="35">
        <v>1441881.2482</v>
      </c>
      <c r="FQ105" s="34">
        <v>905994.81605000002</v>
      </c>
      <c r="FR105" s="35">
        <v>8782984.4156999998</v>
      </c>
      <c r="FS105" s="37">
        <v>3794123.3498999998</v>
      </c>
      <c r="FT105" s="35">
        <v>2319423.4043000001</v>
      </c>
      <c r="FU105" s="35">
        <v>1101691.645</v>
      </c>
      <c r="FV105" s="35">
        <v>1506842.6384999999</v>
      </c>
      <c r="FW105" s="39">
        <v>77.837677407000001</v>
      </c>
      <c r="FX105" s="39">
        <v>77.505620637000007</v>
      </c>
      <c r="FY105" s="33">
        <v>655</v>
      </c>
      <c r="FZ105" s="38">
        <v>157.87998039999999</v>
      </c>
      <c r="GA105" s="38">
        <v>155.60288722999999</v>
      </c>
      <c r="GB105" s="33">
        <v>1315</v>
      </c>
      <c r="GC105" s="47">
        <f t="shared" si="7"/>
        <v>0</v>
      </c>
      <c r="GD105" s="49">
        <f t="shared" si="8"/>
        <v>0</v>
      </c>
      <c r="GE105" s="31">
        <f t="shared" si="9"/>
        <v>1</v>
      </c>
    </row>
    <row r="106" spans="1:187" hidden="1" x14ac:dyDescent="0.25">
      <c r="A106" s="32" t="s">
        <v>1022</v>
      </c>
      <c r="B106" s="32" t="s">
        <v>1022</v>
      </c>
      <c r="C106" s="32" t="s">
        <v>1023</v>
      </c>
      <c r="D106" s="45" t="s">
        <v>1584</v>
      </c>
      <c r="E106" s="45">
        <f t="shared" si="6"/>
        <v>39</v>
      </c>
      <c r="F106" s="33">
        <v>1504</v>
      </c>
      <c r="G106" s="33">
        <v>1639</v>
      </c>
      <c r="H106" s="33">
        <v>1569</v>
      </c>
      <c r="I106" s="33">
        <v>1364</v>
      </c>
      <c r="J106" s="33">
        <v>1283</v>
      </c>
      <c r="K106" s="33">
        <v>1218</v>
      </c>
      <c r="L106" s="33">
        <v>1134</v>
      </c>
      <c r="M106" s="33">
        <v>615</v>
      </c>
      <c r="N106" s="33">
        <v>57</v>
      </c>
      <c r="O106" s="33">
        <v>566</v>
      </c>
      <c r="P106" s="33">
        <v>2345</v>
      </c>
      <c r="Q106" s="33">
        <v>3091</v>
      </c>
      <c r="R106" s="33">
        <v>4267</v>
      </c>
      <c r="S106" s="33">
        <v>22677</v>
      </c>
      <c r="T106" s="33">
        <v>16745</v>
      </c>
      <c r="U106" s="33">
        <v>11280</v>
      </c>
      <c r="V106" s="33">
        <v>5324</v>
      </c>
      <c r="W106" s="33">
        <v>18428</v>
      </c>
      <c r="X106" s="33">
        <v>13325</v>
      </c>
      <c r="Y106" s="33">
        <v>7885</v>
      </c>
      <c r="Z106" s="33">
        <v>3062</v>
      </c>
      <c r="AA106" s="33">
        <v>659</v>
      </c>
      <c r="AB106" s="33">
        <v>4812</v>
      </c>
      <c r="AC106" s="33">
        <v>20556</v>
      </c>
      <c r="AD106" s="33">
        <v>29198</v>
      </c>
      <c r="AE106" s="33">
        <v>43501</v>
      </c>
      <c r="AF106" s="33">
        <v>2502</v>
      </c>
      <c r="AG106" s="33">
        <v>2254</v>
      </c>
      <c r="AH106" s="33">
        <v>1631</v>
      </c>
      <c r="AI106" s="33">
        <v>1291</v>
      </c>
      <c r="AJ106" s="33">
        <v>2582</v>
      </c>
      <c r="AK106" s="33">
        <v>2068</v>
      </c>
      <c r="AL106" s="33">
        <v>1394</v>
      </c>
      <c r="AM106" s="33">
        <v>706</v>
      </c>
      <c r="AN106" s="33">
        <v>62</v>
      </c>
      <c r="AO106" s="33">
        <v>610</v>
      </c>
      <c r="AP106" s="33">
        <v>3207</v>
      </c>
      <c r="AQ106" s="33">
        <v>4253</v>
      </c>
      <c r="AR106" s="33">
        <v>6296</v>
      </c>
      <c r="AS106" s="33">
        <v>837</v>
      </c>
      <c r="AT106" s="33">
        <v>1128</v>
      </c>
      <c r="AU106" s="33">
        <v>1140</v>
      </c>
      <c r="AV106" s="33">
        <v>1067</v>
      </c>
      <c r="AW106" s="33">
        <v>823</v>
      </c>
      <c r="AX106" s="33">
        <v>861</v>
      </c>
      <c r="AY106" s="33">
        <v>868</v>
      </c>
      <c r="AZ106" s="33">
        <v>515</v>
      </c>
      <c r="BA106" s="33">
        <v>33</v>
      </c>
      <c r="BB106" s="33">
        <v>378</v>
      </c>
      <c r="BC106" s="33">
        <v>1752</v>
      </c>
      <c r="BD106" s="33">
        <v>2179</v>
      </c>
      <c r="BE106" s="33">
        <v>2897</v>
      </c>
      <c r="BF106" s="33">
        <v>1665</v>
      </c>
      <c r="BG106" s="33">
        <v>1126</v>
      </c>
      <c r="BH106" s="33">
        <v>491</v>
      </c>
      <c r="BI106" s="33">
        <v>224</v>
      </c>
      <c r="BJ106" s="33">
        <v>1759</v>
      </c>
      <c r="BK106" s="33">
        <v>1207</v>
      </c>
      <c r="BL106" s="33">
        <v>526</v>
      </c>
      <c r="BM106" s="33">
        <v>191</v>
      </c>
      <c r="BN106" s="33">
        <v>29</v>
      </c>
      <c r="BO106" s="33">
        <v>232</v>
      </c>
      <c r="BP106" s="33">
        <v>1455</v>
      </c>
      <c r="BQ106" s="33">
        <v>2074</v>
      </c>
      <c r="BR106" s="33">
        <v>3399</v>
      </c>
      <c r="BS106" s="33">
        <v>1262</v>
      </c>
      <c r="BT106" s="33">
        <v>1168</v>
      </c>
      <c r="BU106" s="33">
        <v>944</v>
      </c>
      <c r="BV106" s="33">
        <v>736</v>
      </c>
      <c r="BW106" s="33">
        <v>1170</v>
      </c>
      <c r="BX106" s="33">
        <v>931</v>
      </c>
      <c r="BY106" s="33">
        <v>657</v>
      </c>
      <c r="BZ106" s="33">
        <v>368</v>
      </c>
      <c r="CA106" s="33">
        <v>43</v>
      </c>
      <c r="CB106" s="33">
        <v>342</v>
      </c>
      <c r="CC106" s="33">
        <v>1579</v>
      </c>
      <c r="CD106" s="33">
        <v>2166</v>
      </c>
      <c r="CE106" s="33">
        <v>3106</v>
      </c>
      <c r="CF106" s="33">
        <v>9021</v>
      </c>
      <c r="CG106" s="33">
        <v>13161</v>
      </c>
      <c r="CH106" s="33">
        <v>15462</v>
      </c>
      <c r="CI106" s="33">
        <v>14362</v>
      </c>
      <c r="CJ106" s="33">
        <v>8588</v>
      </c>
      <c r="CK106" s="33">
        <v>10500</v>
      </c>
      <c r="CL106" s="33">
        <v>10304</v>
      </c>
      <c r="CM106" s="33">
        <v>7199</v>
      </c>
      <c r="CN106" s="33">
        <v>820</v>
      </c>
      <c r="CO106" s="33">
        <v>4294</v>
      </c>
      <c r="CP106" s="33">
        <v>20882</v>
      </c>
      <c r="CQ106" s="33">
        <v>26537</v>
      </c>
      <c r="CR106" s="33">
        <v>36064</v>
      </c>
      <c r="CS106" s="33">
        <v>0</v>
      </c>
      <c r="CT106" s="33">
        <v>0</v>
      </c>
      <c r="CU106" s="33" t="s">
        <v>856</v>
      </c>
      <c r="CV106" s="33">
        <v>0</v>
      </c>
      <c r="CW106" s="33" t="s">
        <v>856</v>
      </c>
      <c r="CX106" s="33">
        <v>6</v>
      </c>
      <c r="CY106" s="33">
        <v>126</v>
      </c>
      <c r="CZ106" s="33">
        <v>194</v>
      </c>
      <c r="DA106" s="33">
        <v>300</v>
      </c>
      <c r="DB106" s="33">
        <v>89</v>
      </c>
      <c r="DC106" s="33">
        <v>11</v>
      </c>
      <c r="DD106" s="33">
        <v>96</v>
      </c>
      <c r="DE106" s="33">
        <v>24</v>
      </c>
      <c r="DF106" s="33">
        <v>0</v>
      </c>
      <c r="DG106" s="33">
        <v>528</v>
      </c>
      <c r="DH106" s="33">
        <v>205</v>
      </c>
      <c r="DI106" s="33">
        <v>145</v>
      </c>
      <c r="DJ106" s="33">
        <v>907</v>
      </c>
      <c r="DK106" s="33" t="s">
        <v>856</v>
      </c>
      <c r="DL106" s="33">
        <v>400</v>
      </c>
      <c r="DM106" s="33">
        <v>447</v>
      </c>
      <c r="DN106" s="33">
        <v>1514</v>
      </c>
      <c r="DO106" s="33">
        <v>860</v>
      </c>
      <c r="DP106" s="33">
        <v>918</v>
      </c>
      <c r="DQ106" s="33">
        <v>1075</v>
      </c>
      <c r="DR106" s="33">
        <v>627</v>
      </c>
      <c r="DS106" s="33">
        <v>664</v>
      </c>
      <c r="DT106" s="33">
        <v>1045</v>
      </c>
      <c r="DU106" s="33">
        <v>1048</v>
      </c>
      <c r="DV106" s="33">
        <v>2871</v>
      </c>
      <c r="DW106" s="33">
        <v>161397</v>
      </c>
      <c r="DX106" s="33">
        <v>178413</v>
      </c>
      <c r="DY106" s="33">
        <v>174786</v>
      </c>
      <c r="DZ106" s="33">
        <v>151499</v>
      </c>
      <c r="EA106" s="33">
        <v>139135</v>
      </c>
      <c r="EB106" s="33">
        <v>133114</v>
      </c>
      <c r="EC106" s="33">
        <v>123360</v>
      </c>
      <c r="ED106" s="33">
        <v>68385</v>
      </c>
      <c r="EE106" s="33">
        <v>6185</v>
      </c>
      <c r="EF106" s="33">
        <v>62756</v>
      </c>
      <c r="EG106" s="33">
        <v>255808</v>
      </c>
      <c r="EH106" s="33">
        <v>340600</v>
      </c>
      <c r="EI106" s="33">
        <v>464740</v>
      </c>
      <c r="EJ106" s="37">
        <v>1946727.247</v>
      </c>
      <c r="EK106" s="35">
        <v>1593672.2272999999</v>
      </c>
      <c r="EL106" s="40">
        <v>1072911.6299999999</v>
      </c>
      <c r="EM106" s="34">
        <v>499161.92203999998</v>
      </c>
      <c r="EN106" s="35">
        <v>1668393.1982</v>
      </c>
      <c r="EO106" s="35">
        <v>1274441.7080999999</v>
      </c>
      <c r="EP106" s="34">
        <v>754379.61652000004</v>
      </c>
      <c r="EQ106" s="34">
        <v>298989.86995999998</v>
      </c>
      <c r="ER106" s="37">
        <v>69640.690040999994</v>
      </c>
      <c r="ES106" s="35">
        <v>462973.41463000001</v>
      </c>
      <c r="ET106" s="35">
        <v>1893591.0935</v>
      </c>
      <c r="EU106" s="34">
        <v>2699112.0449000001</v>
      </c>
      <c r="EV106" s="36">
        <v>3983360.176</v>
      </c>
      <c r="EW106" s="35">
        <v>1899956.9685</v>
      </c>
      <c r="EX106" s="35">
        <v>1158469.8521</v>
      </c>
      <c r="EY106" s="34">
        <v>537209.30041999999</v>
      </c>
      <c r="EZ106" s="34">
        <v>247530.75463000001</v>
      </c>
      <c r="FA106" s="35">
        <v>1774360.7087000001</v>
      </c>
      <c r="FB106" s="35">
        <v>1108402.3348000001</v>
      </c>
      <c r="FC106" s="34">
        <v>504715.68845000002</v>
      </c>
      <c r="FD106" s="34">
        <v>158876.08634000001</v>
      </c>
      <c r="FE106" s="35">
        <v>29880</v>
      </c>
      <c r="FF106" s="35">
        <v>250470.53820000001</v>
      </c>
      <c r="FG106" s="35">
        <v>1510964.1427</v>
      </c>
      <c r="FH106" s="35">
        <v>2184808.4218000001</v>
      </c>
      <c r="FI106" s="33">
        <v>3413398.5910999998</v>
      </c>
      <c r="FJ106" s="35">
        <v>2326240.1724</v>
      </c>
      <c r="FK106" s="35">
        <v>3147921.8228000002</v>
      </c>
      <c r="FL106" s="35">
        <v>3578602.8073999998</v>
      </c>
      <c r="FM106" s="35">
        <v>3290762.2053999999</v>
      </c>
      <c r="FN106" s="35">
        <v>2260718.0095000002</v>
      </c>
      <c r="FO106" s="35">
        <v>2563804.2138999999</v>
      </c>
      <c r="FP106" s="35">
        <v>2476672.3062</v>
      </c>
      <c r="FQ106" s="35">
        <v>1554478.4265000001</v>
      </c>
      <c r="FR106" s="35">
        <v>189306.07126999999</v>
      </c>
      <c r="FS106" s="35">
        <v>1076763.1111000001</v>
      </c>
      <c r="FT106" s="37">
        <v>5020784.8559999997</v>
      </c>
      <c r="FU106" s="35">
        <v>6495876.0844000001</v>
      </c>
      <c r="FV106" s="34">
        <v>8416469.8412999995</v>
      </c>
      <c r="FW106" s="39">
        <v>44.689824135999999</v>
      </c>
      <c r="FX106" s="39">
        <v>48.724701967999998</v>
      </c>
      <c r="FY106" s="33">
        <v>703</v>
      </c>
      <c r="FZ106" s="39">
        <v>97.920970896</v>
      </c>
      <c r="GA106" s="38">
        <v>104.51899084999999</v>
      </c>
      <c r="GB106" s="33">
        <v>1508</v>
      </c>
      <c r="GC106" s="47">
        <f t="shared" si="7"/>
        <v>0</v>
      </c>
      <c r="GD106" s="49">
        <f t="shared" si="8"/>
        <v>0</v>
      </c>
      <c r="GE106" s="31">
        <f t="shared" si="9"/>
        <v>3</v>
      </c>
    </row>
    <row r="107" spans="1:187" hidden="1" x14ac:dyDescent="0.25">
      <c r="A107" s="32" t="s">
        <v>896</v>
      </c>
      <c r="B107" s="32" t="s">
        <v>896</v>
      </c>
      <c r="C107" s="32" t="s">
        <v>897</v>
      </c>
      <c r="D107" s="45" t="s">
        <v>1522</v>
      </c>
      <c r="E107" s="45">
        <f t="shared" si="6"/>
        <v>49</v>
      </c>
      <c r="F107" s="33">
        <v>2421</v>
      </c>
      <c r="G107" s="33">
        <v>2823</v>
      </c>
      <c r="H107" s="33">
        <v>2688</v>
      </c>
      <c r="I107" s="33">
        <v>2348</v>
      </c>
      <c r="J107" s="33">
        <v>2229</v>
      </c>
      <c r="K107" s="33">
        <v>2286</v>
      </c>
      <c r="L107" s="33">
        <v>1739</v>
      </c>
      <c r="M107" s="33">
        <v>1089</v>
      </c>
      <c r="N107" s="33">
        <v>2797</v>
      </c>
      <c r="O107" s="33">
        <v>2803</v>
      </c>
      <c r="P107" s="33">
        <v>3811</v>
      </c>
      <c r="Q107" s="33">
        <v>3913</v>
      </c>
      <c r="R107" s="33">
        <v>4299</v>
      </c>
      <c r="S107" s="33">
        <v>17087</v>
      </c>
      <c r="T107" s="33">
        <v>13638</v>
      </c>
      <c r="U107" s="33">
        <v>8729</v>
      </c>
      <c r="V107" s="33">
        <v>4106</v>
      </c>
      <c r="W107" s="33">
        <v>15472</v>
      </c>
      <c r="X107" s="33">
        <v>12069</v>
      </c>
      <c r="Y107" s="33">
        <v>6118</v>
      </c>
      <c r="Z107" s="33">
        <v>2173</v>
      </c>
      <c r="AA107" s="33">
        <v>9210</v>
      </c>
      <c r="AB107" s="33">
        <v>13069</v>
      </c>
      <c r="AC107" s="33">
        <v>16857</v>
      </c>
      <c r="AD107" s="33">
        <v>18454</v>
      </c>
      <c r="AE107" s="33">
        <v>21802</v>
      </c>
      <c r="AF107" s="33">
        <v>4489</v>
      </c>
      <c r="AG107" s="33">
        <v>4223</v>
      </c>
      <c r="AH107" s="33">
        <v>3397</v>
      </c>
      <c r="AI107" s="33">
        <v>2546</v>
      </c>
      <c r="AJ107" s="33">
        <v>4682</v>
      </c>
      <c r="AK107" s="33">
        <v>4087</v>
      </c>
      <c r="AL107" s="33">
        <v>2548</v>
      </c>
      <c r="AM107" s="33">
        <v>1365</v>
      </c>
      <c r="AN107" s="33">
        <v>3748</v>
      </c>
      <c r="AO107" s="33">
        <v>4505</v>
      </c>
      <c r="AP107" s="33">
        <v>6082</v>
      </c>
      <c r="AQ107" s="33">
        <v>6066</v>
      </c>
      <c r="AR107" s="33">
        <v>6936</v>
      </c>
      <c r="AS107" s="33">
        <v>1642</v>
      </c>
      <c r="AT107" s="33">
        <v>2138</v>
      </c>
      <c r="AU107" s="33">
        <v>2198</v>
      </c>
      <c r="AV107" s="33">
        <v>2047</v>
      </c>
      <c r="AW107" s="33">
        <v>1676</v>
      </c>
      <c r="AX107" s="33">
        <v>1965</v>
      </c>
      <c r="AY107" s="33">
        <v>1520</v>
      </c>
      <c r="AZ107" s="33">
        <v>1051</v>
      </c>
      <c r="BA107" s="33">
        <v>2242</v>
      </c>
      <c r="BB107" s="33">
        <v>2321</v>
      </c>
      <c r="BC107" s="33">
        <v>3161</v>
      </c>
      <c r="BD107" s="33">
        <v>3121</v>
      </c>
      <c r="BE107" s="33">
        <v>3392</v>
      </c>
      <c r="BF107" s="33">
        <v>2847</v>
      </c>
      <c r="BG107" s="33">
        <v>2085</v>
      </c>
      <c r="BH107" s="33">
        <v>1199</v>
      </c>
      <c r="BI107" s="33">
        <v>499</v>
      </c>
      <c r="BJ107" s="33">
        <v>3006</v>
      </c>
      <c r="BK107" s="33">
        <v>2122</v>
      </c>
      <c r="BL107" s="33">
        <v>1028</v>
      </c>
      <c r="BM107" s="33">
        <v>314</v>
      </c>
      <c r="BN107" s="33">
        <v>1506</v>
      </c>
      <c r="BO107" s="33">
        <v>2184</v>
      </c>
      <c r="BP107" s="33">
        <v>2921</v>
      </c>
      <c r="BQ107" s="33">
        <v>2945</v>
      </c>
      <c r="BR107" s="33">
        <v>3544</v>
      </c>
      <c r="BS107" s="33">
        <v>2270</v>
      </c>
      <c r="BT107" s="33">
        <v>2140</v>
      </c>
      <c r="BU107" s="33">
        <v>1721</v>
      </c>
      <c r="BV107" s="33">
        <v>1319</v>
      </c>
      <c r="BW107" s="33">
        <v>2079</v>
      </c>
      <c r="BX107" s="33">
        <v>1727</v>
      </c>
      <c r="BY107" s="33">
        <v>1129</v>
      </c>
      <c r="BZ107" s="33">
        <v>573</v>
      </c>
      <c r="CA107" s="33">
        <v>1772</v>
      </c>
      <c r="CB107" s="33">
        <v>2153</v>
      </c>
      <c r="CC107" s="33">
        <v>2773</v>
      </c>
      <c r="CD107" s="33">
        <v>2897</v>
      </c>
      <c r="CE107" s="33">
        <v>3363</v>
      </c>
      <c r="CF107" s="33">
        <v>11538</v>
      </c>
      <c r="CG107" s="33">
        <v>15189</v>
      </c>
      <c r="CH107" s="33">
        <v>14490</v>
      </c>
      <c r="CI107" s="33">
        <v>13380</v>
      </c>
      <c r="CJ107" s="33">
        <v>11208</v>
      </c>
      <c r="CK107" s="33">
        <v>13141</v>
      </c>
      <c r="CL107" s="33">
        <v>9787</v>
      </c>
      <c r="CM107" s="33">
        <v>6580</v>
      </c>
      <c r="CN107" s="33">
        <v>14391</v>
      </c>
      <c r="CO107" s="33">
        <v>15626</v>
      </c>
      <c r="CP107" s="33">
        <v>21270</v>
      </c>
      <c r="CQ107" s="33">
        <v>20874</v>
      </c>
      <c r="CR107" s="33">
        <v>23152</v>
      </c>
      <c r="CS107" s="33">
        <v>0</v>
      </c>
      <c r="CT107" s="33">
        <v>65</v>
      </c>
      <c r="CU107" s="33">
        <v>6</v>
      </c>
      <c r="CV107" s="33">
        <v>0</v>
      </c>
      <c r="CW107" s="33">
        <v>17</v>
      </c>
      <c r="CX107" s="33">
        <v>14</v>
      </c>
      <c r="CY107" s="33">
        <v>86</v>
      </c>
      <c r="CZ107" s="33">
        <v>542</v>
      </c>
      <c r="DA107" s="33">
        <v>0</v>
      </c>
      <c r="DB107" s="33">
        <v>231</v>
      </c>
      <c r="DC107" s="33">
        <v>53</v>
      </c>
      <c r="DD107" s="33">
        <v>120</v>
      </c>
      <c r="DE107" s="33">
        <v>129</v>
      </c>
      <c r="DF107" s="33">
        <v>82</v>
      </c>
      <c r="DG107" s="33" t="s">
        <v>856</v>
      </c>
      <c r="DH107" s="33">
        <v>0</v>
      </c>
      <c r="DI107" s="33">
        <v>0</v>
      </c>
      <c r="DJ107" s="33">
        <v>1207</v>
      </c>
      <c r="DK107" s="33">
        <v>216</v>
      </c>
      <c r="DL107" s="33">
        <v>853</v>
      </c>
      <c r="DM107" s="33">
        <v>2358</v>
      </c>
      <c r="DN107" s="33">
        <v>1697</v>
      </c>
      <c r="DO107" s="33">
        <v>1448</v>
      </c>
      <c r="DP107" s="33">
        <v>1795</v>
      </c>
      <c r="DQ107" s="33">
        <v>1968</v>
      </c>
      <c r="DR107" s="33">
        <v>417</v>
      </c>
      <c r="DS107" s="33">
        <v>2402</v>
      </c>
      <c r="DT107" s="33">
        <v>3097</v>
      </c>
      <c r="DU107" s="33">
        <v>3450</v>
      </c>
      <c r="DV107" s="33">
        <v>4983</v>
      </c>
      <c r="DW107" s="33">
        <v>257044</v>
      </c>
      <c r="DX107" s="33">
        <v>307412</v>
      </c>
      <c r="DY107" s="33">
        <v>298510</v>
      </c>
      <c r="DZ107" s="33">
        <v>264411</v>
      </c>
      <c r="EA107" s="33">
        <v>239034</v>
      </c>
      <c r="EB107" s="33">
        <v>250645</v>
      </c>
      <c r="EC107" s="33">
        <v>192753</v>
      </c>
      <c r="ED107" s="33">
        <v>123609</v>
      </c>
      <c r="EE107" s="33">
        <v>309033</v>
      </c>
      <c r="EF107" s="33">
        <v>308706</v>
      </c>
      <c r="EG107" s="33">
        <v>420928</v>
      </c>
      <c r="EH107" s="33">
        <v>428157</v>
      </c>
      <c r="EI107" s="33">
        <v>466594</v>
      </c>
      <c r="EJ107" s="35">
        <v>1783314.8899000001</v>
      </c>
      <c r="EK107" s="35">
        <v>1482316.4071</v>
      </c>
      <c r="EL107" s="34">
        <v>931907.86207999999</v>
      </c>
      <c r="EM107" s="34">
        <v>427691.47836000001</v>
      </c>
      <c r="EN107" s="35">
        <v>1612001.1791999999</v>
      </c>
      <c r="EO107" s="35">
        <v>1282344.8674000001</v>
      </c>
      <c r="EP107" s="34">
        <v>668319.93688000005</v>
      </c>
      <c r="EQ107" s="34">
        <v>230310.10159000001</v>
      </c>
      <c r="ER107" s="35">
        <v>986062.96015000006</v>
      </c>
      <c r="ES107" s="35">
        <v>1377364.5507</v>
      </c>
      <c r="ET107" s="35">
        <v>1802529.2734999999</v>
      </c>
      <c r="EU107" s="35">
        <v>1972233.1836000001</v>
      </c>
      <c r="EV107" s="34">
        <v>2280016.7546000001</v>
      </c>
      <c r="EW107" s="35">
        <v>3308374.9525000001</v>
      </c>
      <c r="EX107" s="35">
        <v>2235576.7209000001</v>
      </c>
      <c r="EY107" s="35">
        <v>1230798.2257999999</v>
      </c>
      <c r="EZ107" s="34">
        <v>504969.81589000003</v>
      </c>
      <c r="FA107" s="35">
        <v>3108043.3623000002</v>
      </c>
      <c r="FB107" s="35">
        <v>2226539.5096</v>
      </c>
      <c r="FC107" s="35">
        <v>1065104.9066999999</v>
      </c>
      <c r="FD107" s="34">
        <v>276081.37245000002</v>
      </c>
      <c r="FE107" s="35">
        <v>1617565.4945</v>
      </c>
      <c r="FF107" s="35">
        <v>2301722.2332000001</v>
      </c>
      <c r="FG107" s="35">
        <v>3117761.1019000001</v>
      </c>
      <c r="FH107" s="35">
        <v>3082461.8791999999</v>
      </c>
      <c r="FI107" s="35">
        <v>3835978.1575000002</v>
      </c>
      <c r="FJ107" s="35">
        <v>3653922.7683999999</v>
      </c>
      <c r="FK107" s="35">
        <v>5109021.1787999999</v>
      </c>
      <c r="FL107" s="35">
        <v>5227577.4064999996</v>
      </c>
      <c r="FM107" s="35">
        <v>4996321.8141999999</v>
      </c>
      <c r="FN107" s="35">
        <v>3853286.7215</v>
      </c>
      <c r="FO107" s="35">
        <v>4584399.1891999999</v>
      </c>
      <c r="FP107" s="35">
        <v>3554246.5348</v>
      </c>
      <c r="FQ107" s="35">
        <v>2301885.7658000002</v>
      </c>
      <c r="FR107" s="35">
        <v>5116024.0185000002</v>
      </c>
      <c r="FS107" s="35">
        <v>5476625.8306</v>
      </c>
      <c r="FT107" s="35">
        <v>7530179.9024</v>
      </c>
      <c r="FU107" s="35">
        <v>7326548.5355000002</v>
      </c>
      <c r="FV107" s="35">
        <v>7831283.0921999998</v>
      </c>
      <c r="FW107" s="39">
        <v>61.677869518999998</v>
      </c>
      <c r="FX107" s="39">
        <v>65.259538355000004</v>
      </c>
      <c r="FY107" s="33">
        <v>1784</v>
      </c>
      <c r="FZ107" s="38">
        <v>138.13732662999999</v>
      </c>
      <c r="GA107" s="38">
        <v>142.62720855000001</v>
      </c>
      <c r="GB107" s="33">
        <v>3899</v>
      </c>
      <c r="GC107" s="47">
        <f t="shared" si="7"/>
        <v>0</v>
      </c>
      <c r="GD107" s="49">
        <f t="shared" si="8"/>
        <v>0</v>
      </c>
      <c r="GE107" s="31">
        <f t="shared" si="9"/>
        <v>1</v>
      </c>
    </row>
    <row r="108" spans="1:187" hidden="1" x14ac:dyDescent="0.25">
      <c r="A108" s="32" t="s">
        <v>863</v>
      </c>
      <c r="B108" s="32" t="s">
        <v>863</v>
      </c>
      <c r="C108" s="32" t="s">
        <v>864</v>
      </c>
      <c r="D108" s="45" t="s">
        <v>1675</v>
      </c>
      <c r="E108" s="45">
        <f t="shared" si="6"/>
        <v>41</v>
      </c>
      <c r="F108" s="33">
        <v>1957</v>
      </c>
      <c r="G108" s="33">
        <v>1965</v>
      </c>
      <c r="H108" s="33">
        <v>1821</v>
      </c>
      <c r="I108" s="33">
        <v>1338</v>
      </c>
      <c r="J108" s="33">
        <v>1551</v>
      </c>
      <c r="K108" s="33">
        <v>1678</v>
      </c>
      <c r="L108" s="33">
        <v>1136</v>
      </c>
      <c r="M108" s="33">
        <v>667</v>
      </c>
      <c r="N108" s="33">
        <v>1655</v>
      </c>
      <c r="O108" s="33">
        <v>1795</v>
      </c>
      <c r="P108" s="33">
        <v>3596</v>
      </c>
      <c r="Q108" s="33">
        <v>2611</v>
      </c>
      <c r="R108" s="33">
        <v>2456</v>
      </c>
      <c r="S108" s="33">
        <v>12823</v>
      </c>
      <c r="T108" s="33">
        <v>9283</v>
      </c>
      <c r="U108" s="33">
        <v>5844</v>
      </c>
      <c r="V108" s="33">
        <v>2525</v>
      </c>
      <c r="W108" s="33">
        <v>11544</v>
      </c>
      <c r="X108" s="33">
        <v>8956</v>
      </c>
      <c r="Y108" s="33">
        <v>4291</v>
      </c>
      <c r="Z108" s="33">
        <v>1431</v>
      </c>
      <c r="AA108" s="33">
        <v>5588</v>
      </c>
      <c r="AB108" s="33">
        <v>5727</v>
      </c>
      <c r="AC108" s="33">
        <v>17698</v>
      </c>
      <c r="AD108" s="33">
        <v>12959</v>
      </c>
      <c r="AE108" s="33">
        <v>14725</v>
      </c>
      <c r="AF108" s="33">
        <v>3360</v>
      </c>
      <c r="AG108" s="33">
        <v>2839</v>
      </c>
      <c r="AH108" s="33">
        <v>2112</v>
      </c>
      <c r="AI108" s="33">
        <v>1365</v>
      </c>
      <c r="AJ108" s="33">
        <v>2769</v>
      </c>
      <c r="AK108" s="33">
        <v>2604</v>
      </c>
      <c r="AL108" s="33">
        <v>1484</v>
      </c>
      <c r="AM108" s="33">
        <v>703</v>
      </c>
      <c r="AN108" s="33">
        <v>2125</v>
      </c>
      <c r="AO108" s="33">
        <v>2122</v>
      </c>
      <c r="AP108" s="33">
        <v>5012</v>
      </c>
      <c r="AQ108" s="33">
        <v>4020</v>
      </c>
      <c r="AR108" s="33">
        <v>3957</v>
      </c>
      <c r="AS108" s="33">
        <v>1280</v>
      </c>
      <c r="AT108" s="33">
        <v>1399</v>
      </c>
      <c r="AU108" s="33">
        <v>1356</v>
      </c>
      <c r="AV108" s="33">
        <v>1033</v>
      </c>
      <c r="AW108" s="33">
        <v>1105</v>
      </c>
      <c r="AX108" s="33">
        <v>1179</v>
      </c>
      <c r="AY108" s="33">
        <v>840</v>
      </c>
      <c r="AZ108" s="33">
        <v>489</v>
      </c>
      <c r="BA108" s="33">
        <v>1232</v>
      </c>
      <c r="BB108" s="33">
        <v>1229</v>
      </c>
      <c r="BC108" s="33">
        <v>2599</v>
      </c>
      <c r="BD108" s="33">
        <v>1847</v>
      </c>
      <c r="BE108" s="33">
        <v>1774</v>
      </c>
      <c r="BF108" s="33">
        <v>2080</v>
      </c>
      <c r="BG108" s="33">
        <v>1440</v>
      </c>
      <c r="BH108" s="33">
        <v>756</v>
      </c>
      <c r="BI108" s="33">
        <v>332</v>
      </c>
      <c r="BJ108" s="33">
        <v>1664</v>
      </c>
      <c r="BK108" s="33">
        <v>1425</v>
      </c>
      <c r="BL108" s="33">
        <v>644</v>
      </c>
      <c r="BM108" s="33">
        <v>214</v>
      </c>
      <c r="BN108" s="33">
        <v>893</v>
      </c>
      <c r="BO108" s="33">
        <v>893</v>
      </c>
      <c r="BP108" s="33">
        <v>2413</v>
      </c>
      <c r="BQ108" s="33">
        <v>2173</v>
      </c>
      <c r="BR108" s="33">
        <v>2183</v>
      </c>
      <c r="BS108" s="33">
        <v>1607</v>
      </c>
      <c r="BT108" s="33">
        <v>1417</v>
      </c>
      <c r="BU108" s="33">
        <v>1056</v>
      </c>
      <c r="BV108" s="33">
        <v>733</v>
      </c>
      <c r="BW108" s="33">
        <v>1346</v>
      </c>
      <c r="BX108" s="33">
        <v>1156</v>
      </c>
      <c r="BY108" s="33">
        <v>711</v>
      </c>
      <c r="BZ108" s="33">
        <v>340</v>
      </c>
      <c r="CA108" s="33">
        <v>999</v>
      </c>
      <c r="CB108" s="33">
        <v>1002</v>
      </c>
      <c r="CC108" s="33">
        <v>2474</v>
      </c>
      <c r="CD108" s="33">
        <v>1873</v>
      </c>
      <c r="CE108" s="33">
        <v>2018</v>
      </c>
      <c r="CF108" s="33">
        <v>9163</v>
      </c>
      <c r="CG108" s="33">
        <v>11308</v>
      </c>
      <c r="CH108" s="33">
        <v>12517</v>
      </c>
      <c r="CI108" s="33">
        <v>8772</v>
      </c>
      <c r="CJ108" s="33">
        <v>8386</v>
      </c>
      <c r="CK108" s="33">
        <v>9165</v>
      </c>
      <c r="CL108" s="33">
        <v>7769</v>
      </c>
      <c r="CM108" s="33">
        <v>3917</v>
      </c>
      <c r="CN108" s="33">
        <v>10162</v>
      </c>
      <c r="CO108" s="33">
        <v>9953</v>
      </c>
      <c r="CP108" s="33">
        <v>21329</v>
      </c>
      <c r="CQ108" s="33">
        <v>15237</v>
      </c>
      <c r="CR108" s="33">
        <v>14316</v>
      </c>
      <c r="CS108" s="33">
        <v>0</v>
      </c>
      <c r="CT108" s="33">
        <v>0</v>
      </c>
      <c r="CU108" s="33" t="s">
        <v>856</v>
      </c>
      <c r="CV108" s="33">
        <v>0</v>
      </c>
      <c r="CW108" s="33">
        <v>425</v>
      </c>
      <c r="CX108" s="33">
        <v>11</v>
      </c>
      <c r="CY108" s="33">
        <v>71</v>
      </c>
      <c r="CZ108" s="33">
        <v>189</v>
      </c>
      <c r="DA108" s="33">
        <v>141</v>
      </c>
      <c r="DB108" s="33" t="s">
        <v>856</v>
      </c>
      <c r="DC108" s="33">
        <v>79</v>
      </c>
      <c r="DD108" s="33">
        <v>205</v>
      </c>
      <c r="DE108" s="33">
        <v>462</v>
      </c>
      <c r="DF108" s="33">
        <v>0</v>
      </c>
      <c r="DG108" s="33">
        <v>7</v>
      </c>
      <c r="DH108" s="33">
        <v>0</v>
      </c>
      <c r="DI108" s="33">
        <v>0</v>
      </c>
      <c r="DJ108" s="33">
        <v>0</v>
      </c>
      <c r="DK108" s="33">
        <v>0</v>
      </c>
      <c r="DL108" s="33">
        <v>12</v>
      </c>
      <c r="DM108" s="33">
        <v>1312</v>
      </c>
      <c r="DN108" s="33">
        <v>2006</v>
      </c>
      <c r="DO108" s="33">
        <v>654</v>
      </c>
      <c r="DP108" s="33">
        <v>803</v>
      </c>
      <c r="DQ108" s="33">
        <v>724</v>
      </c>
      <c r="DR108" s="33">
        <v>28</v>
      </c>
      <c r="DS108" s="33">
        <v>1883</v>
      </c>
      <c r="DT108" s="33">
        <v>1628</v>
      </c>
      <c r="DU108" s="33">
        <v>1007</v>
      </c>
      <c r="DV108" s="33">
        <v>5538</v>
      </c>
      <c r="DW108" s="33">
        <v>214262</v>
      </c>
      <c r="DX108" s="33">
        <v>219906</v>
      </c>
      <c r="DY108" s="33">
        <v>206967</v>
      </c>
      <c r="DZ108" s="33">
        <v>152914</v>
      </c>
      <c r="EA108" s="33">
        <v>174143</v>
      </c>
      <c r="EB108" s="33">
        <v>185504</v>
      </c>
      <c r="EC108" s="33">
        <v>128429</v>
      </c>
      <c r="ED108" s="33">
        <v>75770</v>
      </c>
      <c r="EE108" s="33">
        <v>186943</v>
      </c>
      <c r="EF108" s="33">
        <v>201029</v>
      </c>
      <c r="EG108" s="33">
        <v>403210</v>
      </c>
      <c r="EH108" s="33">
        <v>291530</v>
      </c>
      <c r="EI108" s="33">
        <v>275183</v>
      </c>
      <c r="EJ108" s="35">
        <v>1399807.9506999999</v>
      </c>
      <c r="EK108" s="35">
        <v>1044764.0476</v>
      </c>
      <c r="EL108" s="34">
        <v>652167.33498000004</v>
      </c>
      <c r="EM108" s="34">
        <v>291070.35887</v>
      </c>
      <c r="EN108" s="35">
        <v>1231606.2775000001</v>
      </c>
      <c r="EO108" s="34">
        <v>970537.28154999996</v>
      </c>
      <c r="EP108" s="34">
        <v>477328.79443000001</v>
      </c>
      <c r="EQ108" s="34">
        <v>157883.34133</v>
      </c>
      <c r="ER108" s="35">
        <v>639917.91192999994</v>
      </c>
      <c r="ES108" s="35">
        <v>629137.14341999998</v>
      </c>
      <c r="ET108" s="35">
        <v>1943058.8103</v>
      </c>
      <c r="EU108" s="34">
        <v>1419479.8594</v>
      </c>
      <c r="EV108" s="34">
        <v>1593571.6617999999</v>
      </c>
      <c r="EW108" s="35">
        <v>1780510.4816999999</v>
      </c>
      <c r="EX108" s="34">
        <v>993268.55203000002</v>
      </c>
      <c r="EY108" s="34">
        <v>543030.25661000004</v>
      </c>
      <c r="EZ108" s="34">
        <v>167596.54157999999</v>
      </c>
      <c r="FA108" s="35">
        <v>1259306.4072</v>
      </c>
      <c r="FB108" s="37">
        <v>1045972.242</v>
      </c>
      <c r="FC108" s="34">
        <v>432396.95668</v>
      </c>
      <c r="FD108" s="34">
        <v>129531.12601000001</v>
      </c>
      <c r="FE108" s="35">
        <v>628127.98482999997</v>
      </c>
      <c r="FF108" s="35">
        <v>608862.07756999996</v>
      </c>
      <c r="FG108" s="35">
        <v>1820298.9626</v>
      </c>
      <c r="FH108" s="34">
        <v>1664477.8927</v>
      </c>
      <c r="FI108" s="34">
        <v>1629845.6461</v>
      </c>
      <c r="FJ108" s="35">
        <v>2726487.1483999998</v>
      </c>
      <c r="FK108" s="35">
        <v>3233387.2311</v>
      </c>
      <c r="FL108" s="35">
        <v>3500734.4756999998</v>
      </c>
      <c r="FM108" s="35">
        <v>2579101.8878000001</v>
      </c>
      <c r="FN108" s="35">
        <v>2422553.5413000002</v>
      </c>
      <c r="FO108" s="35">
        <v>2677127.3272000002</v>
      </c>
      <c r="FP108" s="35">
        <v>2103940.9185000001</v>
      </c>
      <c r="FQ108" s="35">
        <v>1166408.1366000001</v>
      </c>
      <c r="FR108" s="35">
        <v>3008175.6409</v>
      </c>
      <c r="FS108" s="35">
        <v>2950139.4652</v>
      </c>
      <c r="FT108" s="35">
        <v>6060366.1766999997</v>
      </c>
      <c r="FU108" s="35">
        <v>4338043.5449000001</v>
      </c>
      <c r="FV108" s="35">
        <v>4053015.8387000002</v>
      </c>
      <c r="FW108" s="39">
        <v>52.764315387000003</v>
      </c>
      <c r="FX108" s="39">
        <v>53.318635413999999</v>
      </c>
      <c r="FY108" s="33">
        <v>919</v>
      </c>
      <c r="FZ108" s="39">
        <v>110.30547126</v>
      </c>
      <c r="GA108" s="39">
        <v>112.03295428</v>
      </c>
      <c r="GB108" s="33">
        <v>1931</v>
      </c>
      <c r="GC108" s="47">
        <f t="shared" si="7"/>
        <v>0</v>
      </c>
      <c r="GD108" s="49">
        <f t="shared" si="8"/>
        <v>0</v>
      </c>
      <c r="GE108" s="31">
        <f t="shared" si="9"/>
        <v>2</v>
      </c>
    </row>
    <row r="109" spans="1:187" hidden="1" x14ac:dyDescent="0.25">
      <c r="A109" s="32" t="s">
        <v>1020</v>
      </c>
      <c r="B109" s="32" t="s">
        <v>1020</v>
      </c>
      <c r="C109" s="32" t="s">
        <v>1021</v>
      </c>
      <c r="D109" s="45" t="s">
        <v>1582</v>
      </c>
      <c r="E109" s="45">
        <f t="shared" si="6"/>
        <v>53</v>
      </c>
      <c r="F109" s="33">
        <v>2390</v>
      </c>
      <c r="G109" s="33">
        <v>2592</v>
      </c>
      <c r="H109" s="33">
        <v>2243</v>
      </c>
      <c r="I109" s="33">
        <v>1647</v>
      </c>
      <c r="J109" s="33">
        <v>2605</v>
      </c>
      <c r="K109" s="33">
        <v>2309</v>
      </c>
      <c r="L109" s="33">
        <v>1473</v>
      </c>
      <c r="M109" s="33">
        <v>790</v>
      </c>
      <c r="N109" s="33">
        <v>1088</v>
      </c>
      <c r="O109" s="33">
        <v>3514</v>
      </c>
      <c r="P109" s="33">
        <v>5085</v>
      </c>
      <c r="Q109" s="33">
        <v>3108</v>
      </c>
      <c r="R109" s="33">
        <v>3254</v>
      </c>
      <c r="S109" s="33">
        <v>28229</v>
      </c>
      <c r="T109" s="33">
        <v>21762</v>
      </c>
      <c r="U109" s="33">
        <v>13549</v>
      </c>
      <c r="V109" s="33">
        <v>7171</v>
      </c>
      <c r="W109" s="33">
        <v>30041</v>
      </c>
      <c r="X109" s="33">
        <v>21430</v>
      </c>
      <c r="Y109" s="33">
        <v>10970</v>
      </c>
      <c r="Z109" s="33">
        <v>3930</v>
      </c>
      <c r="AA109" s="33">
        <v>6542</v>
      </c>
      <c r="AB109" s="33">
        <v>27246</v>
      </c>
      <c r="AC109" s="33">
        <v>38709</v>
      </c>
      <c r="AD109" s="33">
        <v>29312</v>
      </c>
      <c r="AE109" s="33">
        <v>35273</v>
      </c>
      <c r="AF109" s="33">
        <v>3035</v>
      </c>
      <c r="AG109" s="33">
        <v>2967</v>
      </c>
      <c r="AH109" s="33">
        <v>2324</v>
      </c>
      <c r="AI109" s="33">
        <v>1652</v>
      </c>
      <c r="AJ109" s="33">
        <v>3870</v>
      </c>
      <c r="AK109" s="33">
        <v>3004</v>
      </c>
      <c r="AL109" s="33">
        <v>1884</v>
      </c>
      <c r="AM109" s="33">
        <v>855</v>
      </c>
      <c r="AN109" s="33">
        <v>1119</v>
      </c>
      <c r="AO109" s="33">
        <v>3830</v>
      </c>
      <c r="AP109" s="33">
        <v>5601</v>
      </c>
      <c r="AQ109" s="33">
        <v>4052</v>
      </c>
      <c r="AR109" s="33">
        <v>4989</v>
      </c>
      <c r="AS109" s="33">
        <v>1617</v>
      </c>
      <c r="AT109" s="33">
        <v>1964</v>
      </c>
      <c r="AU109" s="33">
        <v>1808</v>
      </c>
      <c r="AV109" s="33">
        <v>1390</v>
      </c>
      <c r="AW109" s="33">
        <v>2064</v>
      </c>
      <c r="AX109" s="33">
        <v>1790</v>
      </c>
      <c r="AY109" s="33">
        <v>1292</v>
      </c>
      <c r="AZ109" s="33">
        <v>691</v>
      </c>
      <c r="BA109" s="33">
        <v>810</v>
      </c>
      <c r="BB109" s="33">
        <v>2660</v>
      </c>
      <c r="BC109" s="33">
        <v>3777</v>
      </c>
      <c r="BD109" s="33">
        <v>2499</v>
      </c>
      <c r="BE109" s="33">
        <v>2870</v>
      </c>
      <c r="BF109" s="33">
        <v>1418</v>
      </c>
      <c r="BG109" s="33">
        <v>1003</v>
      </c>
      <c r="BH109" s="33">
        <v>516</v>
      </c>
      <c r="BI109" s="33">
        <v>262</v>
      </c>
      <c r="BJ109" s="33">
        <v>1806</v>
      </c>
      <c r="BK109" s="33">
        <v>1214</v>
      </c>
      <c r="BL109" s="33">
        <v>592</v>
      </c>
      <c r="BM109" s="33">
        <v>164</v>
      </c>
      <c r="BN109" s="33">
        <v>309</v>
      </c>
      <c r="BO109" s="33">
        <v>1170</v>
      </c>
      <c r="BP109" s="33">
        <v>1824</v>
      </c>
      <c r="BQ109" s="33">
        <v>1553</v>
      </c>
      <c r="BR109" s="33">
        <v>2119</v>
      </c>
      <c r="BS109" s="33">
        <v>1565</v>
      </c>
      <c r="BT109" s="33">
        <v>1373</v>
      </c>
      <c r="BU109" s="33">
        <v>1072</v>
      </c>
      <c r="BV109" s="33">
        <v>805</v>
      </c>
      <c r="BW109" s="33">
        <v>1698</v>
      </c>
      <c r="BX109" s="33">
        <v>1280</v>
      </c>
      <c r="BY109" s="33">
        <v>766</v>
      </c>
      <c r="BZ109" s="33">
        <v>375</v>
      </c>
      <c r="CA109" s="33">
        <v>511</v>
      </c>
      <c r="CB109" s="33">
        <v>1754</v>
      </c>
      <c r="CC109" s="33">
        <v>2559</v>
      </c>
      <c r="CD109" s="33">
        <v>1817</v>
      </c>
      <c r="CE109" s="33">
        <v>2293</v>
      </c>
      <c r="CF109" s="33">
        <v>16087</v>
      </c>
      <c r="CG109" s="33">
        <v>19388</v>
      </c>
      <c r="CH109" s="33">
        <v>18023</v>
      </c>
      <c r="CI109" s="33">
        <v>16079</v>
      </c>
      <c r="CJ109" s="33">
        <v>20753</v>
      </c>
      <c r="CK109" s="33">
        <v>18773</v>
      </c>
      <c r="CL109" s="33">
        <v>12056</v>
      </c>
      <c r="CM109" s="33">
        <v>7400</v>
      </c>
      <c r="CN109" s="33">
        <v>7981</v>
      </c>
      <c r="CO109" s="33">
        <v>24750</v>
      </c>
      <c r="CP109" s="33">
        <v>36009</v>
      </c>
      <c r="CQ109" s="33">
        <v>27809</v>
      </c>
      <c r="CR109" s="33">
        <v>32010</v>
      </c>
      <c r="CS109" s="33">
        <v>105</v>
      </c>
      <c r="CT109" s="33">
        <v>1476</v>
      </c>
      <c r="CU109" s="33" t="s">
        <v>856</v>
      </c>
      <c r="CV109" s="33">
        <v>115</v>
      </c>
      <c r="CW109" s="33" t="s">
        <v>856</v>
      </c>
      <c r="CX109" s="33">
        <v>88</v>
      </c>
      <c r="CY109" s="33">
        <v>83</v>
      </c>
      <c r="CZ109" s="33">
        <v>0</v>
      </c>
      <c r="DA109" s="33">
        <v>460</v>
      </c>
      <c r="DB109" s="33">
        <v>17</v>
      </c>
      <c r="DC109" s="33">
        <v>728</v>
      </c>
      <c r="DD109" s="33">
        <v>307</v>
      </c>
      <c r="DE109" s="33">
        <v>189</v>
      </c>
      <c r="DF109" s="33">
        <v>427</v>
      </c>
      <c r="DG109" s="33">
        <v>126</v>
      </c>
      <c r="DH109" s="33" t="s">
        <v>856</v>
      </c>
      <c r="DI109" s="33">
        <v>487</v>
      </c>
      <c r="DJ109" s="33" t="s">
        <v>856</v>
      </c>
      <c r="DK109" s="33">
        <v>311</v>
      </c>
      <c r="DL109" s="33">
        <v>242</v>
      </c>
      <c r="DM109" s="33">
        <v>2519</v>
      </c>
      <c r="DN109" s="33">
        <v>110</v>
      </c>
      <c r="DO109" s="33">
        <v>1867</v>
      </c>
      <c r="DP109" s="33">
        <v>904</v>
      </c>
      <c r="DQ109" s="33">
        <v>474</v>
      </c>
      <c r="DR109" s="33">
        <v>1366</v>
      </c>
      <c r="DS109" s="33">
        <v>337</v>
      </c>
      <c r="DT109" s="33">
        <v>0</v>
      </c>
      <c r="DU109" s="33">
        <v>870</v>
      </c>
      <c r="DV109" s="33">
        <v>4766</v>
      </c>
      <c r="DW109" s="33">
        <v>290054</v>
      </c>
      <c r="DX109" s="33">
        <v>323452</v>
      </c>
      <c r="DY109" s="33">
        <v>288138</v>
      </c>
      <c r="DZ109" s="33">
        <v>219496</v>
      </c>
      <c r="EA109" s="33">
        <v>315939</v>
      </c>
      <c r="EB109" s="33">
        <v>285565</v>
      </c>
      <c r="EC109" s="33">
        <v>191869</v>
      </c>
      <c r="ED109" s="33">
        <v>102060</v>
      </c>
      <c r="EE109" s="33">
        <v>133095</v>
      </c>
      <c r="EF109" s="33">
        <v>441003</v>
      </c>
      <c r="EG109" s="33">
        <v>631948</v>
      </c>
      <c r="EH109" s="33">
        <v>390118</v>
      </c>
      <c r="EI109" s="33">
        <v>420409</v>
      </c>
      <c r="EJ109" s="35">
        <v>3290983.5323000001</v>
      </c>
      <c r="EK109" s="35">
        <v>2648823.5082</v>
      </c>
      <c r="EL109" s="35">
        <v>1668815.6758000001</v>
      </c>
      <c r="EM109" s="34">
        <v>869654.95004999998</v>
      </c>
      <c r="EN109" s="35">
        <v>3559888.6486999998</v>
      </c>
      <c r="EO109" s="35">
        <v>2607236.2296000002</v>
      </c>
      <c r="EP109" s="37">
        <v>1334917.4269999999</v>
      </c>
      <c r="EQ109" s="34">
        <v>483706.29677000002</v>
      </c>
      <c r="ER109" s="35">
        <v>758046.07420999999</v>
      </c>
      <c r="ES109" s="35">
        <v>3189153.8605</v>
      </c>
      <c r="ET109" s="35">
        <v>4451267.4605</v>
      </c>
      <c r="EU109" s="35">
        <v>3559951.1815999998</v>
      </c>
      <c r="EV109" s="34">
        <v>4505607.6917000003</v>
      </c>
      <c r="EW109" s="35">
        <v>2404060.1625999999</v>
      </c>
      <c r="EX109" s="35">
        <v>2043831.5904999999</v>
      </c>
      <c r="EY109" s="35">
        <v>1072412.6555000001</v>
      </c>
      <c r="EZ109" s="34">
        <v>677975.15648999996</v>
      </c>
      <c r="FA109" s="37">
        <v>3440614.8909999998</v>
      </c>
      <c r="FB109" s="35">
        <v>2312954.9177000001</v>
      </c>
      <c r="FC109" s="35">
        <v>1152888.5478000001</v>
      </c>
      <c r="FD109" s="34">
        <v>330974.33155</v>
      </c>
      <c r="FE109" s="37">
        <v>661695.38283999998</v>
      </c>
      <c r="FF109" s="37">
        <v>1825098.1540999999</v>
      </c>
      <c r="FG109" s="37">
        <v>2979325.2760000001</v>
      </c>
      <c r="FH109" s="35">
        <v>3137475.4959999998</v>
      </c>
      <c r="FI109" s="34">
        <v>4832117.9440000001</v>
      </c>
      <c r="FJ109" s="35">
        <v>4174131.6187999998</v>
      </c>
      <c r="FK109" s="35">
        <v>4876031.2482000003</v>
      </c>
      <c r="FL109" s="35">
        <v>4639591.7971999999</v>
      </c>
      <c r="FM109" s="35">
        <v>3770145.3196999999</v>
      </c>
      <c r="FN109" s="35">
        <v>5657241.4329000004</v>
      </c>
      <c r="FO109" s="35">
        <v>4996364.5434999997</v>
      </c>
      <c r="FP109" s="35">
        <v>3333373.0518</v>
      </c>
      <c r="FQ109" s="35">
        <v>1823812.0138999999</v>
      </c>
      <c r="FR109" s="35">
        <v>2014789.1111999999</v>
      </c>
      <c r="FS109" s="35">
        <v>6504929.0760000004</v>
      </c>
      <c r="FT109" s="37">
        <v>9539727.4169999994</v>
      </c>
      <c r="FU109" s="37">
        <v>6893243.6584000001</v>
      </c>
      <c r="FV109" s="35">
        <v>8318001.7632999998</v>
      </c>
      <c r="FW109" s="39">
        <v>61.972107176999998</v>
      </c>
      <c r="FX109" s="39">
        <v>64.468378337000004</v>
      </c>
      <c r="FY109" s="33">
        <v>1263</v>
      </c>
      <c r="FZ109" s="38">
        <v>163.67966526999999</v>
      </c>
      <c r="GA109" s="38">
        <v>168.44469398999999</v>
      </c>
      <c r="GB109" s="33">
        <v>3300</v>
      </c>
      <c r="GC109" s="47">
        <f t="shared" si="7"/>
        <v>0</v>
      </c>
      <c r="GD109" s="49">
        <f t="shared" si="8"/>
        <v>0</v>
      </c>
      <c r="GE109" s="31">
        <f t="shared" si="9"/>
        <v>4</v>
      </c>
    </row>
    <row r="110" spans="1:187" hidden="1" x14ac:dyDescent="0.25">
      <c r="A110" s="32" t="s">
        <v>914</v>
      </c>
      <c r="B110" s="32" t="s">
        <v>914</v>
      </c>
      <c r="C110" s="32" t="s">
        <v>915</v>
      </c>
      <c r="D110" s="45" t="s">
        <v>1533</v>
      </c>
      <c r="E110" s="45">
        <f t="shared" si="6"/>
        <v>50</v>
      </c>
      <c r="F110" s="33">
        <v>2849</v>
      </c>
      <c r="G110" s="33">
        <v>2791</v>
      </c>
      <c r="H110" s="33">
        <v>2275</v>
      </c>
      <c r="I110" s="33">
        <v>1599</v>
      </c>
      <c r="J110" s="33">
        <v>2423</v>
      </c>
      <c r="K110" s="33">
        <v>2127</v>
      </c>
      <c r="L110" s="33">
        <v>1347</v>
      </c>
      <c r="M110" s="33">
        <v>653</v>
      </c>
      <c r="N110" s="33">
        <v>7545</v>
      </c>
      <c r="O110" s="33">
        <v>2783</v>
      </c>
      <c r="P110" s="33">
        <v>2911</v>
      </c>
      <c r="Q110" s="33">
        <v>1690</v>
      </c>
      <c r="R110" s="33">
        <v>1135</v>
      </c>
      <c r="S110" s="33">
        <v>21444</v>
      </c>
      <c r="T110" s="33">
        <v>15378</v>
      </c>
      <c r="U110" s="33">
        <v>8124</v>
      </c>
      <c r="V110" s="33">
        <v>3484</v>
      </c>
      <c r="W110" s="33">
        <v>20146</v>
      </c>
      <c r="X110" s="33">
        <v>14026</v>
      </c>
      <c r="Y110" s="33">
        <v>6379</v>
      </c>
      <c r="Z110" s="33">
        <v>1778</v>
      </c>
      <c r="AA110" s="33">
        <v>33120</v>
      </c>
      <c r="AB110" s="33">
        <v>15977</v>
      </c>
      <c r="AC110" s="33">
        <v>16470</v>
      </c>
      <c r="AD110" s="33">
        <v>14293</v>
      </c>
      <c r="AE110" s="33">
        <v>10899</v>
      </c>
      <c r="AF110" s="33">
        <v>4354</v>
      </c>
      <c r="AG110" s="33">
        <v>3827</v>
      </c>
      <c r="AH110" s="33">
        <v>2775</v>
      </c>
      <c r="AI110" s="33">
        <v>1791</v>
      </c>
      <c r="AJ110" s="33">
        <v>4093</v>
      </c>
      <c r="AK110" s="33">
        <v>3404</v>
      </c>
      <c r="AL110" s="33">
        <v>1877</v>
      </c>
      <c r="AM110" s="33">
        <v>801</v>
      </c>
      <c r="AN110" s="33">
        <v>9674</v>
      </c>
      <c r="AO110" s="33">
        <v>4114</v>
      </c>
      <c r="AP110" s="33">
        <v>4060</v>
      </c>
      <c r="AQ110" s="33">
        <v>2924</v>
      </c>
      <c r="AR110" s="33">
        <v>2150</v>
      </c>
      <c r="AS110" s="33">
        <v>2283</v>
      </c>
      <c r="AT110" s="33">
        <v>2357</v>
      </c>
      <c r="AU110" s="33">
        <v>1975</v>
      </c>
      <c r="AV110" s="33">
        <v>1464</v>
      </c>
      <c r="AW110" s="33">
        <v>1925</v>
      </c>
      <c r="AX110" s="33">
        <v>1830</v>
      </c>
      <c r="AY110" s="33">
        <v>1162</v>
      </c>
      <c r="AZ110" s="33">
        <v>594</v>
      </c>
      <c r="BA110" s="33">
        <v>6361</v>
      </c>
      <c r="BB110" s="33">
        <v>2522</v>
      </c>
      <c r="BC110" s="33">
        <v>2339</v>
      </c>
      <c r="BD110" s="33">
        <v>1405</v>
      </c>
      <c r="BE110" s="33">
        <v>963</v>
      </c>
      <c r="BF110" s="33">
        <v>2071</v>
      </c>
      <c r="BG110" s="33">
        <v>1470</v>
      </c>
      <c r="BH110" s="33">
        <v>800</v>
      </c>
      <c r="BI110" s="33">
        <v>327</v>
      </c>
      <c r="BJ110" s="33">
        <v>2168</v>
      </c>
      <c r="BK110" s="33">
        <v>1574</v>
      </c>
      <c r="BL110" s="33">
        <v>715</v>
      </c>
      <c r="BM110" s="33">
        <v>207</v>
      </c>
      <c r="BN110" s="33">
        <v>3313</v>
      </c>
      <c r="BO110" s="33">
        <v>1592</v>
      </c>
      <c r="BP110" s="33">
        <v>1721</v>
      </c>
      <c r="BQ110" s="33">
        <v>1519</v>
      </c>
      <c r="BR110" s="33">
        <v>1187</v>
      </c>
      <c r="BS110" s="33">
        <v>2405</v>
      </c>
      <c r="BT110" s="33">
        <v>2015</v>
      </c>
      <c r="BU110" s="33">
        <v>1412</v>
      </c>
      <c r="BV110" s="33">
        <v>942</v>
      </c>
      <c r="BW110" s="33">
        <v>2222</v>
      </c>
      <c r="BX110" s="33">
        <v>1697</v>
      </c>
      <c r="BY110" s="33">
        <v>871</v>
      </c>
      <c r="BZ110" s="33">
        <v>395</v>
      </c>
      <c r="CA110" s="33">
        <v>4912</v>
      </c>
      <c r="CB110" s="33">
        <v>2112</v>
      </c>
      <c r="CC110" s="33">
        <v>2133</v>
      </c>
      <c r="CD110" s="33">
        <v>1617</v>
      </c>
      <c r="CE110" s="33">
        <v>1185</v>
      </c>
      <c r="CF110" s="33">
        <v>17249</v>
      </c>
      <c r="CG110" s="33">
        <v>21584</v>
      </c>
      <c r="CH110" s="33">
        <v>18209</v>
      </c>
      <c r="CI110" s="33">
        <v>14506</v>
      </c>
      <c r="CJ110" s="33">
        <v>14457</v>
      </c>
      <c r="CK110" s="33">
        <v>14857</v>
      </c>
      <c r="CL110" s="33">
        <v>11108</v>
      </c>
      <c r="CM110" s="33">
        <v>5885</v>
      </c>
      <c r="CN110" s="33">
        <v>55324</v>
      </c>
      <c r="CO110" s="33">
        <v>22410</v>
      </c>
      <c r="CP110" s="33">
        <v>18773</v>
      </c>
      <c r="CQ110" s="33">
        <v>12870</v>
      </c>
      <c r="CR110" s="33">
        <v>8478</v>
      </c>
      <c r="CS110" s="33">
        <v>0</v>
      </c>
      <c r="CT110" s="33">
        <v>0</v>
      </c>
      <c r="CU110" s="33">
        <v>33</v>
      </c>
      <c r="CV110" s="33">
        <v>0</v>
      </c>
      <c r="CW110" s="33" t="s">
        <v>856</v>
      </c>
      <c r="CX110" s="33">
        <v>30</v>
      </c>
      <c r="CY110" s="33">
        <v>104</v>
      </c>
      <c r="CZ110" s="33">
        <v>80</v>
      </c>
      <c r="DA110" s="33">
        <v>326</v>
      </c>
      <c r="DB110" s="33">
        <v>0</v>
      </c>
      <c r="DC110" s="33">
        <v>5</v>
      </c>
      <c r="DD110" s="33">
        <v>43</v>
      </c>
      <c r="DE110" s="33">
        <v>133</v>
      </c>
      <c r="DF110" s="33">
        <v>0</v>
      </c>
      <c r="DG110" s="33">
        <v>16</v>
      </c>
      <c r="DH110" s="33">
        <v>0</v>
      </c>
      <c r="DI110" s="33">
        <v>2505</v>
      </c>
      <c r="DJ110" s="33" t="s">
        <v>856</v>
      </c>
      <c r="DK110" s="33">
        <v>6</v>
      </c>
      <c r="DL110" s="33">
        <v>1254</v>
      </c>
      <c r="DM110" s="33">
        <v>2674</v>
      </c>
      <c r="DN110" s="33">
        <v>111</v>
      </c>
      <c r="DO110" s="33">
        <v>1229</v>
      </c>
      <c r="DP110" s="33">
        <v>768</v>
      </c>
      <c r="DQ110" s="33">
        <v>942</v>
      </c>
      <c r="DR110" s="33">
        <v>2841</v>
      </c>
      <c r="DS110" s="33">
        <v>1046</v>
      </c>
      <c r="DT110" s="33">
        <v>2597</v>
      </c>
      <c r="DU110" s="33">
        <v>2117</v>
      </c>
      <c r="DV110" s="33">
        <v>3674</v>
      </c>
      <c r="DW110" s="33">
        <v>319587</v>
      </c>
      <c r="DX110" s="33">
        <v>316009</v>
      </c>
      <c r="DY110" s="33">
        <v>259079</v>
      </c>
      <c r="DZ110" s="33">
        <v>185310</v>
      </c>
      <c r="EA110" s="33">
        <v>273019</v>
      </c>
      <c r="EB110" s="33">
        <v>244370</v>
      </c>
      <c r="EC110" s="33">
        <v>154313</v>
      </c>
      <c r="ED110" s="33">
        <v>76112</v>
      </c>
      <c r="EE110" s="33">
        <v>859640</v>
      </c>
      <c r="EF110" s="33">
        <v>319008</v>
      </c>
      <c r="EG110" s="33">
        <v>329443</v>
      </c>
      <c r="EH110" s="33">
        <v>192878</v>
      </c>
      <c r="EI110" s="33">
        <v>126830</v>
      </c>
      <c r="EJ110" s="35">
        <v>2366218.9936000002</v>
      </c>
      <c r="EK110" s="35">
        <v>1763661.6041000001</v>
      </c>
      <c r="EL110" s="34">
        <v>965110.17474000005</v>
      </c>
      <c r="EM110" s="34">
        <v>410982.17323000001</v>
      </c>
      <c r="EN110" s="35">
        <v>2242661.3750999998</v>
      </c>
      <c r="EO110" s="35">
        <v>1620739.3669</v>
      </c>
      <c r="EP110" s="34">
        <v>737761.09881</v>
      </c>
      <c r="EQ110" s="34">
        <v>209198.57391000001</v>
      </c>
      <c r="ER110" s="35">
        <v>3804096.8150999998</v>
      </c>
      <c r="ES110" s="35">
        <v>1830382.8045000001</v>
      </c>
      <c r="ET110" s="35">
        <v>1876198.2674</v>
      </c>
      <c r="EU110" s="35">
        <v>1592436.4426</v>
      </c>
      <c r="EV110" s="35">
        <v>1213219.0307</v>
      </c>
      <c r="EW110" s="35">
        <v>2058321.9384000001</v>
      </c>
      <c r="EX110" s="40">
        <v>1259985.1200000001</v>
      </c>
      <c r="EY110" s="34">
        <v>701978.02342999994</v>
      </c>
      <c r="EZ110" s="34">
        <v>301100.94147999998</v>
      </c>
      <c r="FA110" s="35">
        <v>2145622.6557999998</v>
      </c>
      <c r="FB110" s="35">
        <v>1519703.8141999999</v>
      </c>
      <c r="FC110" s="34">
        <v>655796.73667999997</v>
      </c>
      <c r="FD110" s="35">
        <v>178927.5148</v>
      </c>
      <c r="FE110" s="35">
        <v>3096176.9873000002</v>
      </c>
      <c r="FF110" s="35">
        <v>1579215.2119</v>
      </c>
      <c r="FG110" s="35">
        <v>1625764.1259000001</v>
      </c>
      <c r="FH110" s="35">
        <v>1447641.2298999999</v>
      </c>
      <c r="FI110" s="35">
        <v>1072639.1898000001</v>
      </c>
      <c r="FJ110" s="35">
        <v>5223493.8937999997</v>
      </c>
      <c r="FK110" s="35">
        <v>5897873.8924000002</v>
      </c>
      <c r="FL110" s="35">
        <v>4935273.7233999996</v>
      </c>
      <c r="FM110" s="35">
        <v>3839524.0192999998</v>
      </c>
      <c r="FN110" s="35">
        <v>4461753.3998999996</v>
      </c>
      <c r="FO110" s="35">
        <v>4387863.2368999999</v>
      </c>
      <c r="FP110" s="35">
        <v>2985982.4273000001</v>
      </c>
      <c r="FQ110" s="35">
        <v>1561115.5711999999</v>
      </c>
      <c r="FR110" s="35">
        <v>15648934.131999999</v>
      </c>
      <c r="FS110" s="35">
        <v>6183658.2460000003</v>
      </c>
      <c r="FT110" s="35">
        <v>5643060.7602000004</v>
      </c>
      <c r="FU110" s="37">
        <v>3513423.6712000002</v>
      </c>
      <c r="FV110" s="37">
        <v>2303803.3544000001</v>
      </c>
      <c r="FW110" s="39">
        <v>64.622381071000007</v>
      </c>
      <c r="FX110" s="39">
        <v>61.731088038000003</v>
      </c>
      <c r="FY110" s="33">
        <v>1415</v>
      </c>
      <c r="FZ110" s="38">
        <v>155.77612306</v>
      </c>
      <c r="GA110" s="38">
        <v>152.25547509</v>
      </c>
      <c r="GB110" s="33">
        <v>3490</v>
      </c>
      <c r="GC110" s="47">
        <f t="shared" si="7"/>
        <v>0</v>
      </c>
      <c r="GD110" s="49">
        <f t="shared" si="8"/>
        <v>0</v>
      </c>
      <c r="GE110" s="31">
        <f t="shared" si="9"/>
        <v>2</v>
      </c>
    </row>
    <row r="111" spans="1:187" hidden="1" x14ac:dyDescent="0.25">
      <c r="A111" s="32" t="s">
        <v>924</v>
      </c>
      <c r="B111" s="32" t="s">
        <v>924</v>
      </c>
      <c r="C111" s="32" t="s">
        <v>925</v>
      </c>
      <c r="D111" s="45" t="s">
        <v>1687</v>
      </c>
      <c r="E111" s="45">
        <f t="shared" si="6"/>
        <v>30</v>
      </c>
      <c r="F111" s="33">
        <v>2459</v>
      </c>
      <c r="G111" s="33">
        <v>2716</v>
      </c>
      <c r="H111" s="33">
        <v>2428</v>
      </c>
      <c r="I111" s="33">
        <v>2200</v>
      </c>
      <c r="J111" s="33">
        <v>2206</v>
      </c>
      <c r="K111" s="33">
        <v>2059</v>
      </c>
      <c r="L111" s="33">
        <v>1568</v>
      </c>
      <c r="M111" s="33">
        <v>986</v>
      </c>
      <c r="N111" s="33">
        <v>2428</v>
      </c>
      <c r="O111" s="33">
        <v>3445</v>
      </c>
      <c r="P111" s="33">
        <v>2782</v>
      </c>
      <c r="Q111" s="33">
        <v>3519</v>
      </c>
      <c r="R111" s="33">
        <v>4448</v>
      </c>
      <c r="S111" s="33">
        <v>20084</v>
      </c>
      <c r="T111" s="33">
        <v>18194</v>
      </c>
      <c r="U111" s="33">
        <v>10338</v>
      </c>
      <c r="V111" s="33">
        <v>3901</v>
      </c>
      <c r="W111" s="33">
        <v>19715</v>
      </c>
      <c r="X111" s="33">
        <v>15331</v>
      </c>
      <c r="Y111" s="33">
        <v>7969</v>
      </c>
      <c r="Z111" s="33">
        <v>2571</v>
      </c>
      <c r="AA111" s="33">
        <v>8892</v>
      </c>
      <c r="AB111" s="33">
        <v>16282</v>
      </c>
      <c r="AC111" s="33">
        <v>16069</v>
      </c>
      <c r="AD111" s="33">
        <v>23414</v>
      </c>
      <c r="AE111" s="33">
        <v>33446</v>
      </c>
      <c r="AF111" s="33">
        <v>3764</v>
      </c>
      <c r="AG111" s="33">
        <v>3620</v>
      </c>
      <c r="AH111" s="33">
        <v>2743</v>
      </c>
      <c r="AI111" s="33">
        <v>1999</v>
      </c>
      <c r="AJ111" s="33">
        <v>3758</v>
      </c>
      <c r="AK111" s="33">
        <v>3216</v>
      </c>
      <c r="AL111" s="33">
        <v>2084</v>
      </c>
      <c r="AM111" s="33">
        <v>1000</v>
      </c>
      <c r="AN111" s="33">
        <v>2896</v>
      </c>
      <c r="AO111" s="33">
        <v>4143</v>
      </c>
      <c r="AP111" s="33">
        <v>3807</v>
      </c>
      <c r="AQ111" s="33">
        <v>4923</v>
      </c>
      <c r="AR111" s="33">
        <v>6415</v>
      </c>
      <c r="AS111" s="33">
        <v>1657</v>
      </c>
      <c r="AT111" s="33">
        <v>1986</v>
      </c>
      <c r="AU111" s="33">
        <v>1827</v>
      </c>
      <c r="AV111" s="33">
        <v>1650</v>
      </c>
      <c r="AW111" s="33">
        <v>1605</v>
      </c>
      <c r="AX111" s="33">
        <v>1589</v>
      </c>
      <c r="AY111" s="33">
        <v>1272</v>
      </c>
      <c r="AZ111" s="33">
        <v>787</v>
      </c>
      <c r="BA111" s="33">
        <v>1816</v>
      </c>
      <c r="BB111" s="33">
        <v>2621</v>
      </c>
      <c r="BC111" s="33">
        <v>2084</v>
      </c>
      <c r="BD111" s="33">
        <v>2661</v>
      </c>
      <c r="BE111" s="33">
        <v>3191</v>
      </c>
      <c r="BF111" s="33">
        <v>2107</v>
      </c>
      <c r="BG111" s="33">
        <v>1634</v>
      </c>
      <c r="BH111" s="33">
        <v>916</v>
      </c>
      <c r="BI111" s="33">
        <v>349</v>
      </c>
      <c r="BJ111" s="33">
        <v>2153</v>
      </c>
      <c r="BK111" s="33">
        <v>1627</v>
      </c>
      <c r="BL111" s="33">
        <v>812</v>
      </c>
      <c r="BM111" s="33">
        <v>213</v>
      </c>
      <c r="BN111" s="33">
        <v>1080</v>
      </c>
      <c r="BO111" s="33">
        <v>1522</v>
      </c>
      <c r="BP111" s="33">
        <v>1723</v>
      </c>
      <c r="BQ111" s="33">
        <v>2262</v>
      </c>
      <c r="BR111" s="33">
        <v>3224</v>
      </c>
      <c r="BS111" s="33">
        <v>2052</v>
      </c>
      <c r="BT111" s="33">
        <v>1848</v>
      </c>
      <c r="BU111" s="33">
        <v>1418</v>
      </c>
      <c r="BV111" s="33">
        <v>1046</v>
      </c>
      <c r="BW111" s="33">
        <v>1845</v>
      </c>
      <c r="BX111" s="33">
        <v>1467</v>
      </c>
      <c r="BY111" s="33">
        <v>922</v>
      </c>
      <c r="BZ111" s="33">
        <v>472</v>
      </c>
      <c r="CA111" s="33">
        <v>1297</v>
      </c>
      <c r="CB111" s="33">
        <v>2071</v>
      </c>
      <c r="CC111" s="33">
        <v>1865</v>
      </c>
      <c r="CD111" s="33">
        <v>2591</v>
      </c>
      <c r="CE111" s="33">
        <v>3246</v>
      </c>
      <c r="CF111" s="33">
        <v>14063</v>
      </c>
      <c r="CG111" s="33">
        <v>18788</v>
      </c>
      <c r="CH111" s="33">
        <v>18127</v>
      </c>
      <c r="CI111" s="33">
        <v>18138</v>
      </c>
      <c r="CJ111" s="33">
        <v>12775</v>
      </c>
      <c r="CK111" s="33">
        <v>14498</v>
      </c>
      <c r="CL111" s="33">
        <v>14295</v>
      </c>
      <c r="CM111" s="33">
        <v>8594</v>
      </c>
      <c r="CN111" s="33">
        <v>17495</v>
      </c>
      <c r="CO111" s="33">
        <v>24523</v>
      </c>
      <c r="CP111" s="33">
        <v>21243</v>
      </c>
      <c r="CQ111" s="33">
        <v>24734</v>
      </c>
      <c r="CR111" s="33">
        <v>31283</v>
      </c>
      <c r="CS111" s="33">
        <v>0</v>
      </c>
      <c r="CT111" s="33">
        <v>0</v>
      </c>
      <c r="CU111" s="33">
        <v>0</v>
      </c>
      <c r="CV111" s="33">
        <v>0</v>
      </c>
      <c r="CW111" s="33">
        <v>110</v>
      </c>
      <c r="CX111" s="33">
        <v>0</v>
      </c>
      <c r="CY111" s="33">
        <v>125</v>
      </c>
      <c r="CZ111" s="33">
        <v>0</v>
      </c>
      <c r="DA111" s="33">
        <v>8</v>
      </c>
      <c r="DB111" s="33">
        <v>248</v>
      </c>
      <c r="DC111" s="33">
        <v>0</v>
      </c>
      <c r="DD111" s="33">
        <v>232</v>
      </c>
      <c r="DE111" s="33">
        <v>265</v>
      </c>
      <c r="DF111" s="33">
        <v>0</v>
      </c>
      <c r="DG111" s="33">
        <v>0</v>
      </c>
      <c r="DH111" s="33">
        <v>0</v>
      </c>
      <c r="DI111" s="33">
        <v>0</v>
      </c>
      <c r="DJ111" s="33">
        <v>0</v>
      </c>
      <c r="DK111" s="33">
        <v>0</v>
      </c>
      <c r="DL111" s="33">
        <v>0</v>
      </c>
      <c r="DM111" s="33">
        <v>296</v>
      </c>
      <c r="DN111" s="33">
        <v>969</v>
      </c>
      <c r="DO111" s="33">
        <v>412</v>
      </c>
      <c r="DP111" s="33">
        <v>1840</v>
      </c>
      <c r="DQ111" s="33">
        <v>1653</v>
      </c>
      <c r="DR111" s="33">
        <v>0</v>
      </c>
      <c r="DS111" s="33">
        <v>2820</v>
      </c>
      <c r="DT111" s="33">
        <v>2365</v>
      </c>
      <c r="DU111" s="33">
        <v>4176</v>
      </c>
      <c r="DV111" s="33">
        <v>6364</v>
      </c>
      <c r="DW111" s="33">
        <v>291815</v>
      </c>
      <c r="DX111" s="33">
        <v>331715</v>
      </c>
      <c r="DY111" s="33">
        <v>302322</v>
      </c>
      <c r="DZ111" s="33">
        <v>276799</v>
      </c>
      <c r="EA111" s="33">
        <v>263189</v>
      </c>
      <c r="EB111" s="33">
        <v>249327</v>
      </c>
      <c r="EC111" s="33">
        <v>194261</v>
      </c>
      <c r="ED111" s="33">
        <v>122899</v>
      </c>
      <c r="EE111" s="33">
        <v>299315</v>
      </c>
      <c r="EF111" s="33">
        <v>423611</v>
      </c>
      <c r="EG111" s="33">
        <v>341939</v>
      </c>
      <c r="EH111" s="33">
        <v>432118</v>
      </c>
      <c r="EI111" s="33">
        <v>535344</v>
      </c>
      <c r="EJ111" s="35">
        <v>1770492.9339000001</v>
      </c>
      <c r="EK111" s="35">
        <v>1613375.3223999999</v>
      </c>
      <c r="EL111" s="34">
        <v>944648.05876000004</v>
      </c>
      <c r="EM111" s="34">
        <v>374838.19290999998</v>
      </c>
      <c r="EN111" s="35">
        <v>1630063.1843999999</v>
      </c>
      <c r="EO111" s="35">
        <v>1313754.1470999999</v>
      </c>
      <c r="EP111" s="34">
        <v>685953.28743000003</v>
      </c>
      <c r="EQ111" s="34">
        <v>240531.42037000001</v>
      </c>
      <c r="ER111" s="35">
        <v>792854.12069000001</v>
      </c>
      <c r="ES111" s="35">
        <v>1428004.1606000001</v>
      </c>
      <c r="ET111" s="35">
        <v>1397285.1765999999</v>
      </c>
      <c r="EU111" s="35">
        <v>2069689.8866000001</v>
      </c>
      <c r="EV111" s="34">
        <v>2885823.2026</v>
      </c>
      <c r="EW111" s="35">
        <v>2234200.9874</v>
      </c>
      <c r="EX111" s="37">
        <v>1498006.459</v>
      </c>
      <c r="EY111" s="34">
        <v>845807.53813999996</v>
      </c>
      <c r="EZ111" s="35">
        <v>282305.87239999999</v>
      </c>
      <c r="FA111" s="35">
        <v>2168732.1157</v>
      </c>
      <c r="FB111" s="37">
        <v>1353708.0319999999</v>
      </c>
      <c r="FC111" s="34">
        <v>641096.30948000005</v>
      </c>
      <c r="FD111" s="34">
        <v>135622.98438000001</v>
      </c>
      <c r="FE111" s="35">
        <v>953344.99367999996</v>
      </c>
      <c r="FF111" s="35">
        <v>1405052.1006</v>
      </c>
      <c r="FG111" s="37">
        <v>1597051.4979999999</v>
      </c>
      <c r="FH111" s="35">
        <v>2101838.0408000001</v>
      </c>
      <c r="FI111" s="34">
        <v>3102193.6655000001</v>
      </c>
      <c r="FJ111" s="35">
        <v>3921509.4833</v>
      </c>
      <c r="FK111" s="37">
        <v>5165725.6979999999</v>
      </c>
      <c r="FL111" s="40">
        <v>5110932.8899999997</v>
      </c>
      <c r="FM111" s="35">
        <v>5101901.6183000002</v>
      </c>
      <c r="FN111" s="35">
        <v>3722905.2729000002</v>
      </c>
      <c r="FO111" s="35">
        <v>4160537.3182999999</v>
      </c>
      <c r="FP111" s="35">
        <v>3638446.9882999999</v>
      </c>
      <c r="FQ111" s="35">
        <v>2290311.3823000002</v>
      </c>
      <c r="FR111" s="35">
        <v>4974494.2119000005</v>
      </c>
      <c r="FS111" s="35">
        <v>7058502.9764</v>
      </c>
      <c r="FT111" s="35">
        <v>5795630.1053999998</v>
      </c>
      <c r="FU111" s="35">
        <v>6947772.1672</v>
      </c>
      <c r="FV111" s="35">
        <v>8335871.1903999997</v>
      </c>
      <c r="FW111" s="39">
        <v>50.257125365</v>
      </c>
      <c r="FX111" s="39">
        <v>52.785791561000003</v>
      </c>
      <c r="FY111" s="33">
        <v>1171</v>
      </c>
      <c r="FZ111" s="38">
        <v>132.93721811</v>
      </c>
      <c r="GA111" s="38">
        <v>137.30616660999999</v>
      </c>
      <c r="GB111" s="33">
        <v>3046</v>
      </c>
      <c r="GC111" s="47">
        <f t="shared" si="7"/>
        <v>0</v>
      </c>
      <c r="GD111" s="49">
        <f t="shared" si="8"/>
        <v>0</v>
      </c>
      <c r="GE111" s="31">
        <f t="shared" si="9"/>
        <v>0</v>
      </c>
    </row>
    <row r="112" spans="1:187" hidden="1" x14ac:dyDescent="0.25">
      <c r="A112" s="32" t="s">
        <v>848</v>
      </c>
      <c r="B112" s="32" t="s">
        <v>848</v>
      </c>
      <c r="C112" s="32" t="s">
        <v>849</v>
      </c>
      <c r="D112" s="45" t="s">
        <v>1662</v>
      </c>
      <c r="E112" s="45">
        <f t="shared" si="6"/>
        <v>38</v>
      </c>
      <c r="F112" s="33">
        <v>1980</v>
      </c>
      <c r="G112" s="33">
        <v>2409</v>
      </c>
      <c r="H112" s="33">
        <v>2351</v>
      </c>
      <c r="I112" s="33">
        <v>2109</v>
      </c>
      <c r="J112" s="33">
        <v>1997</v>
      </c>
      <c r="K112" s="33">
        <v>1910</v>
      </c>
      <c r="L112" s="33">
        <v>1485</v>
      </c>
      <c r="M112" s="33">
        <v>938</v>
      </c>
      <c r="N112" s="33">
        <v>163</v>
      </c>
      <c r="O112" s="33">
        <v>1735</v>
      </c>
      <c r="P112" s="33">
        <v>3765</v>
      </c>
      <c r="Q112" s="33">
        <v>4028</v>
      </c>
      <c r="R112" s="33">
        <v>5488</v>
      </c>
      <c r="S112" s="33">
        <v>12206</v>
      </c>
      <c r="T112" s="33">
        <v>11339</v>
      </c>
      <c r="U112" s="33">
        <v>7365</v>
      </c>
      <c r="V112" s="33">
        <v>3483</v>
      </c>
      <c r="W112" s="33">
        <v>12151</v>
      </c>
      <c r="X112" s="33">
        <v>9952</v>
      </c>
      <c r="Y112" s="33">
        <v>6353</v>
      </c>
      <c r="Z112" s="33">
        <v>2253</v>
      </c>
      <c r="AA112" s="33">
        <v>473</v>
      </c>
      <c r="AB112" s="33">
        <v>6362</v>
      </c>
      <c r="AC112" s="33">
        <v>16830</v>
      </c>
      <c r="AD112" s="33">
        <v>16591</v>
      </c>
      <c r="AE112" s="33">
        <v>24846</v>
      </c>
      <c r="AF112" s="33">
        <v>3073</v>
      </c>
      <c r="AG112" s="33">
        <v>3338</v>
      </c>
      <c r="AH112" s="33">
        <v>2807</v>
      </c>
      <c r="AI112" s="33">
        <v>2167</v>
      </c>
      <c r="AJ112" s="33">
        <v>2994</v>
      </c>
      <c r="AK112" s="33">
        <v>2874</v>
      </c>
      <c r="AL112" s="33">
        <v>2070</v>
      </c>
      <c r="AM112" s="33">
        <v>1106</v>
      </c>
      <c r="AN112" s="33">
        <v>185</v>
      </c>
      <c r="AO112" s="33">
        <v>2260</v>
      </c>
      <c r="AP112" s="33">
        <v>5127</v>
      </c>
      <c r="AQ112" s="33">
        <v>5303</v>
      </c>
      <c r="AR112" s="33">
        <v>7554</v>
      </c>
      <c r="AS112" s="33">
        <v>1332</v>
      </c>
      <c r="AT112" s="33">
        <v>1856</v>
      </c>
      <c r="AU112" s="33">
        <v>1864</v>
      </c>
      <c r="AV112" s="33">
        <v>1828</v>
      </c>
      <c r="AW112" s="33">
        <v>1428</v>
      </c>
      <c r="AX112" s="33">
        <v>1545</v>
      </c>
      <c r="AY112" s="33">
        <v>1287</v>
      </c>
      <c r="AZ112" s="33">
        <v>805</v>
      </c>
      <c r="BA112" s="33">
        <v>129</v>
      </c>
      <c r="BB112" s="33">
        <v>1371</v>
      </c>
      <c r="BC112" s="33">
        <v>2982</v>
      </c>
      <c r="BD112" s="33">
        <v>3182</v>
      </c>
      <c r="BE112" s="33">
        <v>4281</v>
      </c>
      <c r="BF112" s="33">
        <v>1741</v>
      </c>
      <c r="BG112" s="33">
        <v>1482</v>
      </c>
      <c r="BH112" s="33">
        <v>943</v>
      </c>
      <c r="BI112" s="33">
        <v>339</v>
      </c>
      <c r="BJ112" s="33">
        <v>1566</v>
      </c>
      <c r="BK112" s="33">
        <v>1329</v>
      </c>
      <c r="BL112" s="33">
        <v>783</v>
      </c>
      <c r="BM112" s="33">
        <v>301</v>
      </c>
      <c r="BN112" s="33">
        <v>56</v>
      </c>
      <c r="BO112" s="33">
        <v>889</v>
      </c>
      <c r="BP112" s="33">
        <v>2145</v>
      </c>
      <c r="BQ112" s="33">
        <v>2121</v>
      </c>
      <c r="BR112" s="33">
        <v>3273</v>
      </c>
      <c r="BS112" s="33">
        <v>1737</v>
      </c>
      <c r="BT112" s="33">
        <v>1841</v>
      </c>
      <c r="BU112" s="33">
        <v>1530</v>
      </c>
      <c r="BV112" s="33">
        <v>1254</v>
      </c>
      <c r="BW112" s="33">
        <v>1604</v>
      </c>
      <c r="BX112" s="33">
        <v>1411</v>
      </c>
      <c r="BY112" s="33">
        <v>1024</v>
      </c>
      <c r="BZ112" s="33">
        <v>561</v>
      </c>
      <c r="CA112" s="33">
        <v>87</v>
      </c>
      <c r="CB112" s="33">
        <v>1195</v>
      </c>
      <c r="CC112" s="33">
        <v>2786</v>
      </c>
      <c r="CD112" s="33">
        <v>2813</v>
      </c>
      <c r="CE112" s="33">
        <v>4081</v>
      </c>
      <c r="CF112" s="33">
        <v>12486</v>
      </c>
      <c r="CG112" s="33">
        <v>18382</v>
      </c>
      <c r="CH112" s="33">
        <v>20979</v>
      </c>
      <c r="CI112" s="33">
        <v>21614</v>
      </c>
      <c r="CJ112" s="33">
        <v>12438</v>
      </c>
      <c r="CK112" s="33">
        <v>14855</v>
      </c>
      <c r="CL112" s="33">
        <v>12861</v>
      </c>
      <c r="CM112" s="33">
        <v>8824</v>
      </c>
      <c r="CN112" s="33">
        <v>1541</v>
      </c>
      <c r="CO112" s="33">
        <v>14254</v>
      </c>
      <c r="CP112" s="33">
        <v>31522</v>
      </c>
      <c r="CQ112" s="33">
        <v>31402</v>
      </c>
      <c r="CR112" s="33">
        <v>43720</v>
      </c>
      <c r="CS112" s="33">
        <v>102</v>
      </c>
      <c r="CT112" s="33" t="s">
        <v>856</v>
      </c>
      <c r="CU112" s="33">
        <v>20</v>
      </c>
      <c r="CV112" s="33">
        <v>622</v>
      </c>
      <c r="CW112" s="33">
        <v>0</v>
      </c>
      <c r="CX112" s="33">
        <v>330</v>
      </c>
      <c r="CY112" s="33">
        <v>108</v>
      </c>
      <c r="CZ112" s="33">
        <v>25</v>
      </c>
      <c r="DA112" s="33">
        <v>0</v>
      </c>
      <c r="DB112" s="33">
        <v>469</v>
      </c>
      <c r="DC112" s="33">
        <v>13</v>
      </c>
      <c r="DD112" s="33">
        <v>186</v>
      </c>
      <c r="DE112" s="33">
        <v>201</v>
      </c>
      <c r="DF112" s="33">
        <v>0</v>
      </c>
      <c r="DG112" s="33">
        <v>1382</v>
      </c>
      <c r="DH112" s="33">
        <v>394</v>
      </c>
      <c r="DI112" s="33">
        <v>0</v>
      </c>
      <c r="DJ112" s="33">
        <v>9</v>
      </c>
      <c r="DK112" s="33">
        <v>22</v>
      </c>
      <c r="DL112" s="33">
        <v>1340</v>
      </c>
      <c r="DM112" s="33">
        <v>1365</v>
      </c>
      <c r="DN112" s="33">
        <v>304</v>
      </c>
      <c r="DO112" s="33">
        <v>1341</v>
      </c>
      <c r="DP112" s="33">
        <v>1093</v>
      </c>
      <c r="DQ112" s="33">
        <v>938</v>
      </c>
      <c r="DR112" s="33">
        <v>1496</v>
      </c>
      <c r="DS112" s="33">
        <v>457</v>
      </c>
      <c r="DT112" s="33">
        <v>2550</v>
      </c>
      <c r="DU112" s="33">
        <v>2930</v>
      </c>
      <c r="DV112" s="33">
        <v>2506</v>
      </c>
      <c r="DW112" s="33">
        <v>234451</v>
      </c>
      <c r="DX112" s="33">
        <v>296438</v>
      </c>
      <c r="DY112" s="33">
        <v>294254</v>
      </c>
      <c r="DZ112" s="33">
        <v>268208</v>
      </c>
      <c r="EA112" s="33">
        <v>240894</v>
      </c>
      <c r="EB112" s="33">
        <v>233332</v>
      </c>
      <c r="EC112" s="33">
        <v>186509</v>
      </c>
      <c r="ED112" s="33">
        <v>119001</v>
      </c>
      <c r="EE112" s="33">
        <v>19906</v>
      </c>
      <c r="EF112" s="33">
        <v>214483</v>
      </c>
      <c r="EG112" s="33">
        <v>466156</v>
      </c>
      <c r="EH112" s="33">
        <v>497957</v>
      </c>
      <c r="EI112" s="33">
        <v>674585</v>
      </c>
      <c r="EJ112" s="35">
        <v>1445060.2466</v>
      </c>
      <c r="EK112" s="35">
        <v>1389046.6392000001</v>
      </c>
      <c r="EL112" s="35">
        <v>899573.38390000002</v>
      </c>
      <c r="EM112" s="34">
        <v>424430.65831000003</v>
      </c>
      <c r="EN112" s="35">
        <v>1420069.3044</v>
      </c>
      <c r="EO112" s="35">
        <v>1223437.0355</v>
      </c>
      <c r="EP112" s="34">
        <v>786601.21386000002</v>
      </c>
      <c r="EQ112" s="34">
        <v>271352.84516999999</v>
      </c>
      <c r="ER112" s="35">
        <v>54526.901538999999</v>
      </c>
      <c r="ES112" s="35">
        <v>776277.13942000002</v>
      </c>
      <c r="ET112" s="35">
        <v>2020364.9062000001</v>
      </c>
      <c r="EU112" s="34">
        <v>2001184.4619</v>
      </c>
      <c r="EV112" s="36">
        <v>3007217.9177999999</v>
      </c>
      <c r="EW112" s="35">
        <v>1595839.4108</v>
      </c>
      <c r="EX112" s="35">
        <v>1357787.2037</v>
      </c>
      <c r="EY112" s="34">
        <v>818370.27888</v>
      </c>
      <c r="EZ112" s="34">
        <v>271975.31196000002</v>
      </c>
      <c r="FA112" s="35">
        <v>1389852.9243999999</v>
      </c>
      <c r="FB112" s="35">
        <v>1067664.6684000001</v>
      </c>
      <c r="FC112" s="34">
        <v>574250.12146000005</v>
      </c>
      <c r="FD112" s="34">
        <v>232496.69059000001</v>
      </c>
      <c r="FE112" s="35">
        <v>45238.367248000002</v>
      </c>
      <c r="FF112" s="35">
        <v>740740.09588000004</v>
      </c>
      <c r="FG112" s="35">
        <v>1958808.6534</v>
      </c>
      <c r="FH112" s="34">
        <v>1818688.1132</v>
      </c>
      <c r="FI112" s="36">
        <v>2744761.3804000001</v>
      </c>
      <c r="FJ112" s="35">
        <v>3425395.5603</v>
      </c>
      <c r="FK112" s="35">
        <v>5166862.0772000002</v>
      </c>
      <c r="FL112" s="35">
        <v>5424952.3554999996</v>
      </c>
      <c r="FM112" s="35">
        <v>5568102.5197000001</v>
      </c>
      <c r="FN112" s="35">
        <v>3635302.2714999998</v>
      </c>
      <c r="FO112" s="35">
        <v>4243201.6361999996</v>
      </c>
      <c r="FP112" s="35">
        <v>3578853.0915000001</v>
      </c>
      <c r="FQ112" s="35">
        <v>2348258.0375000001</v>
      </c>
      <c r="FR112" s="37">
        <v>414849.21497999999</v>
      </c>
      <c r="FS112" s="35">
        <v>3728375.1768</v>
      </c>
      <c r="FT112" s="35">
        <v>8482686.2226999998</v>
      </c>
      <c r="FU112" s="35">
        <v>8808207.9521999992</v>
      </c>
      <c r="FV112" s="34">
        <v>11956808.982999999</v>
      </c>
      <c r="FW112" s="39">
        <v>50.868443448999997</v>
      </c>
      <c r="FX112" s="39">
        <v>57.907876059000003</v>
      </c>
      <c r="FY112" s="33">
        <v>1183</v>
      </c>
      <c r="FZ112" s="38">
        <v>115.94995040000001</v>
      </c>
      <c r="GA112" s="38">
        <v>124.6757061</v>
      </c>
      <c r="GB112" s="33">
        <v>2547</v>
      </c>
      <c r="GC112" s="47">
        <f t="shared" si="7"/>
        <v>0</v>
      </c>
      <c r="GD112" s="49">
        <f t="shared" si="8"/>
        <v>0</v>
      </c>
      <c r="GE112" s="31">
        <f t="shared" si="9"/>
        <v>1</v>
      </c>
    </row>
    <row r="113" spans="1:187" hidden="1" x14ac:dyDescent="0.25">
      <c r="A113" s="32" t="s">
        <v>1062</v>
      </c>
      <c r="B113" s="32" t="s">
        <v>1062</v>
      </c>
      <c r="C113" s="32" t="s">
        <v>1063</v>
      </c>
      <c r="D113" s="45" t="s">
        <v>1609</v>
      </c>
      <c r="E113" s="45">
        <f t="shared" si="6"/>
        <v>57</v>
      </c>
      <c r="F113" s="33">
        <v>1908</v>
      </c>
      <c r="G113" s="33">
        <v>1898</v>
      </c>
      <c r="H113" s="33">
        <v>1632</v>
      </c>
      <c r="I113" s="33">
        <v>1416</v>
      </c>
      <c r="J113" s="33">
        <v>1731</v>
      </c>
      <c r="K113" s="33">
        <v>1420</v>
      </c>
      <c r="L113" s="33">
        <v>961</v>
      </c>
      <c r="M113" s="33">
        <v>560</v>
      </c>
      <c r="N113" s="33">
        <v>4332</v>
      </c>
      <c r="O113" s="33">
        <v>3248</v>
      </c>
      <c r="P113" s="33">
        <v>2478</v>
      </c>
      <c r="Q113" s="33">
        <v>788</v>
      </c>
      <c r="R113" s="33">
        <v>680</v>
      </c>
      <c r="S113" s="33">
        <v>10149</v>
      </c>
      <c r="T113" s="33">
        <v>7530</v>
      </c>
      <c r="U113" s="33">
        <v>4089</v>
      </c>
      <c r="V113" s="33">
        <v>1865</v>
      </c>
      <c r="W113" s="33">
        <v>9125</v>
      </c>
      <c r="X113" s="33">
        <v>6351</v>
      </c>
      <c r="Y113" s="33">
        <v>2816</v>
      </c>
      <c r="Z113" s="33">
        <v>994</v>
      </c>
      <c r="AA113" s="33">
        <v>13951</v>
      </c>
      <c r="AB113" s="33">
        <v>11410</v>
      </c>
      <c r="AC113" s="33">
        <v>9946</v>
      </c>
      <c r="AD113" s="33">
        <v>4160</v>
      </c>
      <c r="AE113" s="33">
        <v>3452</v>
      </c>
      <c r="AF113" s="33">
        <v>2185</v>
      </c>
      <c r="AG113" s="33">
        <v>1881</v>
      </c>
      <c r="AH113" s="33">
        <v>1354</v>
      </c>
      <c r="AI113" s="33">
        <v>1034</v>
      </c>
      <c r="AJ113" s="33">
        <v>1961</v>
      </c>
      <c r="AK113" s="33">
        <v>1593</v>
      </c>
      <c r="AL113" s="33">
        <v>911</v>
      </c>
      <c r="AM113" s="33">
        <v>510</v>
      </c>
      <c r="AN113" s="33">
        <v>4157</v>
      </c>
      <c r="AO113" s="33">
        <v>3184</v>
      </c>
      <c r="AP113" s="33">
        <v>2535</v>
      </c>
      <c r="AQ113" s="33">
        <v>787</v>
      </c>
      <c r="AR113" s="33">
        <v>766</v>
      </c>
      <c r="AS113" s="33">
        <v>1152</v>
      </c>
      <c r="AT113" s="33">
        <v>1220</v>
      </c>
      <c r="AU113" s="33">
        <v>1048</v>
      </c>
      <c r="AV113" s="33">
        <v>936</v>
      </c>
      <c r="AW113" s="33">
        <v>1090</v>
      </c>
      <c r="AX113" s="33">
        <v>951</v>
      </c>
      <c r="AY113" s="33">
        <v>652</v>
      </c>
      <c r="AZ113" s="33">
        <v>386</v>
      </c>
      <c r="BA113" s="33">
        <v>2833</v>
      </c>
      <c r="BB113" s="33">
        <v>2149</v>
      </c>
      <c r="BC113" s="33">
        <v>1566</v>
      </c>
      <c r="BD113" s="33">
        <v>467</v>
      </c>
      <c r="BE113" s="33">
        <v>420</v>
      </c>
      <c r="BF113" s="33">
        <v>1033</v>
      </c>
      <c r="BG113" s="33">
        <v>661</v>
      </c>
      <c r="BH113" s="33">
        <v>306</v>
      </c>
      <c r="BI113" s="33">
        <v>98</v>
      </c>
      <c r="BJ113" s="33">
        <v>871</v>
      </c>
      <c r="BK113" s="33">
        <v>642</v>
      </c>
      <c r="BL113" s="33">
        <v>259</v>
      </c>
      <c r="BM113" s="33">
        <v>124</v>
      </c>
      <c r="BN113" s="33">
        <v>1324</v>
      </c>
      <c r="BO113" s="33">
        <v>1035</v>
      </c>
      <c r="BP113" s="33">
        <v>969</v>
      </c>
      <c r="BQ113" s="33">
        <v>320</v>
      </c>
      <c r="BR113" s="33">
        <v>346</v>
      </c>
      <c r="BS113" s="33">
        <v>1115</v>
      </c>
      <c r="BT113" s="33">
        <v>982</v>
      </c>
      <c r="BU113" s="33">
        <v>686</v>
      </c>
      <c r="BV113" s="33">
        <v>525</v>
      </c>
      <c r="BW113" s="33">
        <v>948</v>
      </c>
      <c r="BX113" s="33">
        <v>703</v>
      </c>
      <c r="BY113" s="33">
        <v>394</v>
      </c>
      <c r="BZ113" s="33">
        <v>233</v>
      </c>
      <c r="CA113" s="33">
        <v>1951</v>
      </c>
      <c r="CB113" s="33">
        <v>1553</v>
      </c>
      <c r="CC113" s="33">
        <v>1270</v>
      </c>
      <c r="CD113" s="33">
        <v>440</v>
      </c>
      <c r="CE113" s="33">
        <v>372</v>
      </c>
      <c r="CF113" s="33">
        <v>11536</v>
      </c>
      <c r="CG113" s="33">
        <v>13407</v>
      </c>
      <c r="CH113" s="33">
        <v>11389</v>
      </c>
      <c r="CI113" s="33">
        <v>11431</v>
      </c>
      <c r="CJ113" s="33">
        <v>10701</v>
      </c>
      <c r="CK113" s="33">
        <v>10576</v>
      </c>
      <c r="CL113" s="33">
        <v>7984</v>
      </c>
      <c r="CM113" s="33">
        <v>4732</v>
      </c>
      <c r="CN113" s="33">
        <v>32235</v>
      </c>
      <c r="CO113" s="33">
        <v>21690</v>
      </c>
      <c r="CP113" s="33">
        <v>18505</v>
      </c>
      <c r="CQ113" s="33">
        <v>4700</v>
      </c>
      <c r="CR113" s="33">
        <v>4626</v>
      </c>
      <c r="CS113" s="33">
        <v>0</v>
      </c>
      <c r="CT113" s="33">
        <v>0</v>
      </c>
      <c r="CU113" s="33">
        <v>11</v>
      </c>
      <c r="CV113" s="33">
        <v>49</v>
      </c>
      <c r="CW113" s="33">
        <v>149</v>
      </c>
      <c r="CX113" s="33">
        <v>0</v>
      </c>
      <c r="CY113" s="33">
        <v>65</v>
      </c>
      <c r="CZ113" s="33">
        <v>0</v>
      </c>
      <c r="DA113" s="33">
        <v>0</v>
      </c>
      <c r="DB113" s="33">
        <v>18</v>
      </c>
      <c r="DC113" s="33">
        <v>17</v>
      </c>
      <c r="DD113" s="33">
        <v>77</v>
      </c>
      <c r="DE113" s="33">
        <v>177</v>
      </c>
      <c r="DF113" s="33" t="s">
        <v>856</v>
      </c>
      <c r="DG113" s="33">
        <v>92</v>
      </c>
      <c r="DH113" s="33" t="s">
        <v>856</v>
      </c>
      <c r="DI113" s="33">
        <v>140</v>
      </c>
      <c r="DJ113" s="33" t="s">
        <v>856</v>
      </c>
      <c r="DK113" s="33">
        <v>0</v>
      </c>
      <c r="DL113" s="33">
        <v>83</v>
      </c>
      <c r="DM113" s="33">
        <v>0</v>
      </c>
      <c r="DN113" s="33">
        <v>396</v>
      </c>
      <c r="DO113" s="33">
        <v>494</v>
      </c>
      <c r="DP113" s="33">
        <v>0</v>
      </c>
      <c r="DQ113" s="33">
        <v>790</v>
      </c>
      <c r="DR113" s="33">
        <v>515</v>
      </c>
      <c r="DS113" s="33">
        <v>1535</v>
      </c>
      <c r="DT113" s="33">
        <v>388</v>
      </c>
      <c r="DU113" s="33">
        <v>743</v>
      </c>
      <c r="DV113" s="33">
        <v>5613</v>
      </c>
      <c r="DW113" s="33">
        <v>218831</v>
      </c>
      <c r="DX113" s="33">
        <v>217827</v>
      </c>
      <c r="DY113" s="33">
        <v>188026</v>
      </c>
      <c r="DZ113" s="33">
        <v>165503</v>
      </c>
      <c r="EA113" s="33">
        <v>198513</v>
      </c>
      <c r="EB113" s="33">
        <v>164598</v>
      </c>
      <c r="EC113" s="33">
        <v>111682</v>
      </c>
      <c r="ED113" s="33">
        <v>65406</v>
      </c>
      <c r="EE113" s="33">
        <v>500411</v>
      </c>
      <c r="EF113" s="33">
        <v>375851</v>
      </c>
      <c r="EG113" s="33">
        <v>286435</v>
      </c>
      <c r="EH113" s="33">
        <v>89912</v>
      </c>
      <c r="EI113" s="33">
        <v>77777</v>
      </c>
      <c r="EJ113" s="35">
        <v>1021134.0583</v>
      </c>
      <c r="EK113" s="34">
        <v>816718.23873999994</v>
      </c>
      <c r="EL113" s="34">
        <v>447099.49034000002</v>
      </c>
      <c r="EM113" s="34">
        <v>212280.68836</v>
      </c>
      <c r="EN113" s="34">
        <v>920586.62224000006</v>
      </c>
      <c r="EO113" s="34">
        <v>694867.66458999994</v>
      </c>
      <c r="EP113" s="34">
        <v>308738.77480999997</v>
      </c>
      <c r="EQ113" s="35">
        <v>111625.07180000001</v>
      </c>
      <c r="ER113" s="35">
        <v>1499366.1784999999</v>
      </c>
      <c r="ES113" s="34">
        <v>1183959.8613</v>
      </c>
      <c r="ET113" s="35">
        <v>1053243.1491</v>
      </c>
      <c r="EU113" s="35">
        <v>431293.79184999998</v>
      </c>
      <c r="EV113" s="35">
        <v>365187.62849999999</v>
      </c>
      <c r="EW113" s="34">
        <v>941737.90327999997</v>
      </c>
      <c r="EX113" s="35">
        <v>568901.11320000002</v>
      </c>
      <c r="EY113" s="34">
        <v>218559.61324000001</v>
      </c>
      <c r="EZ113" s="33">
        <v>82762</v>
      </c>
      <c r="FA113" s="34">
        <v>740144.11237999995</v>
      </c>
      <c r="FB113" s="34">
        <v>590963.41298999998</v>
      </c>
      <c r="FC113" s="33">
        <v>198085</v>
      </c>
      <c r="FD113" s="33">
        <v>89897</v>
      </c>
      <c r="FE113" s="34">
        <v>1116194.7268000001</v>
      </c>
      <c r="FF113" s="34">
        <v>899272.04006999999</v>
      </c>
      <c r="FG113" s="34">
        <v>868378.85632999998</v>
      </c>
      <c r="FH113" s="34">
        <v>296037.51890999998</v>
      </c>
      <c r="FI113" s="35">
        <v>251167.01297000001</v>
      </c>
      <c r="FJ113" s="35">
        <v>2938255.5471999999</v>
      </c>
      <c r="FK113" s="35">
        <v>3294646.6748000002</v>
      </c>
      <c r="FL113" s="35">
        <v>2982513.9747000001</v>
      </c>
      <c r="FM113" s="35">
        <v>2829476.8191999998</v>
      </c>
      <c r="FN113" s="35">
        <v>2753954.1669000001</v>
      </c>
      <c r="FO113" s="37">
        <v>2661425.0410000002</v>
      </c>
      <c r="FP113" s="35">
        <v>1883934.4807</v>
      </c>
      <c r="FQ113" s="35">
        <v>1162389.3354</v>
      </c>
      <c r="FR113" s="35">
        <v>7996160.9108999996</v>
      </c>
      <c r="FS113" s="35">
        <v>5640936.3744999999</v>
      </c>
      <c r="FT113" s="35">
        <v>4451023.7861000001</v>
      </c>
      <c r="FU113" s="35">
        <v>1276661.5506</v>
      </c>
      <c r="FV113" s="35">
        <v>1141813.4179</v>
      </c>
      <c r="FW113" s="39">
        <v>83.124464391999993</v>
      </c>
      <c r="FX113" s="39">
        <v>80.671974801000005</v>
      </c>
      <c r="FY113" s="33">
        <v>922</v>
      </c>
      <c r="FZ113" s="38">
        <v>153.07970401</v>
      </c>
      <c r="GA113" s="38">
        <v>148.91941552</v>
      </c>
      <c r="GB113" s="33">
        <v>1702</v>
      </c>
      <c r="GC113" s="47">
        <f t="shared" si="7"/>
        <v>0</v>
      </c>
      <c r="GD113" s="49">
        <f t="shared" si="8"/>
        <v>0</v>
      </c>
      <c r="GE113" s="31">
        <f t="shared" si="9"/>
        <v>3</v>
      </c>
    </row>
    <row r="114" spans="1:187" hidden="1" x14ac:dyDescent="0.25">
      <c r="A114" s="32" t="s">
        <v>906</v>
      </c>
      <c r="B114" s="32" t="s">
        <v>906</v>
      </c>
      <c r="C114" s="32" t="s">
        <v>907</v>
      </c>
      <c r="D114" s="45" t="s">
        <v>1529</v>
      </c>
      <c r="E114" s="45">
        <f t="shared" si="6"/>
        <v>41</v>
      </c>
      <c r="F114" s="33">
        <v>1363</v>
      </c>
      <c r="G114" s="33">
        <v>1599</v>
      </c>
      <c r="H114" s="33">
        <v>1605</v>
      </c>
      <c r="I114" s="33">
        <v>1304</v>
      </c>
      <c r="J114" s="33">
        <v>1256</v>
      </c>
      <c r="K114" s="33">
        <v>1325</v>
      </c>
      <c r="L114" s="33">
        <v>1018</v>
      </c>
      <c r="M114" s="33">
        <v>635</v>
      </c>
      <c r="N114" s="33">
        <v>971</v>
      </c>
      <c r="O114" s="33">
        <v>1972</v>
      </c>
      <c r="P114" s="33">
        <v>3580</v>
      </c>
      <c r="Q114" s="33">
        <v>1970</v>
      </c>
      <c r="R114" s="33">
        <v>1612</v>
      </c>
      <c r="S114" s="33">
        <v>16703</v>
      </c>
      <c r="T114" s="33">
        <v>14126</v>
      </c>
      <c r="U114" s="33">
        <v>8910</v>
      </c>
      <c r="V114" s="33">
        <v>4321</v>
      </c>
      <c r="W114" s="33">
        <v>18324</v>
      </c>
      <c r="X114" s="33">
        <v>12995</v>
      </c>
      <c r="Y114" s="33">
        <v>7195</v>
      </c>
      <c r="Z114" s="33">
        <v>2432</v>
      </c>
      <c r="AA114" s="33">
        <v>4729</v>
      </c>
      <c r="AB114" s="33">
        <v>16400</v>
      </c>
      <c r="AC114" s="33">
        <v>30585</v>
      </c>
      <c r="AD114" s="33">
        <v>19244</v>
      </c>
      <c r="AE114" s="33">
        <v>14048</v>
      </c>
      <c r="AF114" s="33">
        <v>3632</v>
      </c>
      <c r="AG114" s="33">
        <v>3415</v>
      </c>
      <c r="AH114" s="33">
        <v>2637</v>
      </c>
      <c r="AI114" s="33">
        <v>1887</v>
      </c>
      <c r="AJ114" s="33">
        <v>4149</v>
      </c>
      <c r="AK114" s="33">
        <v>3493</v>
      </c>
      <c r="AL114" s="33">
        <v>2065</v>
      </c>
      <c r="AM114" s="33">
        <v>1078</v>
      </c>
      <c r="AN114" s="33">
        <v>1734</v>
      </c>
      <c r="AO114" s="33">
        <v>4513</v>
      </c>
      <c r="AP114" s="33">
        <v>8196</v>
      </c>
      <c r="AQ114" s="33">
        <v>4381</v>
      </c>
      <c r="AR114" s="33">
        <v>3532</v>
      </c>
      <c r="AS114" s="33">
        <v>1273</v>
      </c>
      <c r="AT114" s="33">
        <v>1623</v>
      </c>
      <c r="AU114" s="33">
        <v>1705</v>
      </c>
      <c r="AV114" s="33">
        <v>1500</v>
      </c>
      <c r="AW114" s="33">
        <v>1431</v>
      </c>
      <c r="AX114" s="33">
        <v>1564</v>
      </c>
      <c r="AY114" s="33">
        <v>1177</v>
      </c>
      <c r="AZ114" s="33">
        <v>768</v>
      </c>
      <c r="BA114" s="33">
        <v>1098</v>
      </c>
      <c r="BB114" s="33">
        <v>2276</v>
      </c>
      <c r="BC114" s="33">
        <v>3997</v>
      </c>
      <c r="BD114" s="33">
        <v>2045</v>
      </c>
      <c r="BE114" s="33">
        <v>1625</v>
      </c>
      <c r="BF114" s="33">
        <v>2359</v>
      </c>
      <c r="BG114" s="33">
        <v>1792</v>
      </c>
      <c r="BH114" s="33">
        <v>932</v>
      </c>
      <c r="BI114" s="33">
        <v>387</v>
      </c>
      <c r="BJ114" s="33">
        <v>2718</v>
      </c>
      <c r="BK114" s="33">
        <v>1929</v>
      </c>
      <c r="BL114" s="33">
        <v>888</v>
      </c>
      <c r="BM114" s="33">
        <v>310</v>
      </c>
      <c r="BN114" s="33">
        <v>636</v>
      </c>
      <c r="BO114" s="33">
        <v>2237</v>
      </c>
      <c r="BP114" s="33">
        <v>4199</v>
      </c>
      <c r="BQ114" s="33">
        <v>2336</v>
      </c>
      <c r="BR114" s="33">
        <v>1907</v>
      </c>
      <c r="BS114" s="33">
        <v>1878</v>
      </c>
      <c r="BT114" s="33">
        <v>1796</v>
      </c>
      <c r="BU114" s="33">
        <v>1441</v>
      </c>
      <c r="BV114" s="33">
        <v>1059</v>
      </c>
      <c r="BW114" s="33">
        <v>2012</v>
      </c>
      <c r="BX114" s="33">
        <v>1724</v>
      </c>
      <c r="BY114" s="33">
        <v>1083</v>
      </c>
      <c r="BZ114" s="33">
        <v>544</v>
      </c>
      <c r="CA114" s="33">
        <v>801</v>
      </c>
      <c r="CB114" s="33">
        <v>2329</v>
      </c>
      <c r="CC114" s="33">
        <v>4297</v>
      </c>
      <c r="CD114" s="33">
        <v>2346</v>
      </c>
      <c r="CE114" s="33">
        <v>1764</v>
      </c>
      <c r="CF114" s="33">
        <v>9374</v>
      </c>
      <c r="CG114" s="33">
        <v>13272</v>
      </c>
      <c r="CH114" s="33">
        <v>13725</v>
      </c>
      <c r="CI114" s="33">
        <v>12471</v>
      </c>
      <c r="CJ114" s="33">
        <v>10574</v>
      </c>
      <c r="CK114" s="33">
        <v>12803</v>
      </c>
      <c r="CL114" s="33">
        <v>9348</v>
      </c>
      <c r="CM114" s="33">
        <v>6581</v>
      </c>
      <c r="CN114" s="33">
        <v>8946</v>
      </c>
      <c r="CO114" s="33">
        <v>17539</v>
      </c>
      <c r="CP114" s="33">
        <v>32139</v>
      </c>
      <c r="CQ114" s="33">
        <v>16875</v>
      </c>
      <c r="CR114" s="33">
        <v>12649</v>
      </c>
      <c r="CS114" s="33">
        <v>354</v>
      </c>
      <c r="CT114" s="33">
        <v>72</v>
      </c>
      <c r="CU114" s="33">
        <v>0</v>
      </c>
      <c r="CV114" s="33">
        <v>112</v>
      </c>
      <c r="CW114" s="33">
        <v>21</v>
      </c>
      <c r="CX114" s="33">
        <v>34</v>
      </c>
      <c r="CY114" s="33">
        <v>89</v>
      </c>
      <c r="CZ114" s="33">
        <v>0</v>
      </c>
      <c r="DA114" s="33">
        <v>9</v>
      </c>
      <c r="DB114" s="33">
        <v>124</v>
      </c>
      <c r="DC114" s="33">
        <v>520</v>
      </c>
      <c r="DD114" s="33">
        <v>215</v>
      </c>
      <c r="DE114" s="33">
        <v>28</v>
      </c>
      <c r="DF114" s="33">
        <v>0</v>
      </c>
      <c r="DG114" s="33">
        <v>797</v>
      </c>
      <c r="DH114" s="33">
        <v>537</v>
      </c>
      <c r="DI114" s="33" t="s">
        <v>856</v>
      </c>
      <c r="DJ114" s="33">
        <v>828</v>
      </c>
      <c r="DK114" s="33">
        <v>267</v>
      </c>
      <c r="DL114" s="33">
        <v>625</v>
      </c>
      <c r="DM114" s="33">
        <v>1163</v>
      </c>
      <c r="DN114" s="33">
        <v>1110</v>
      </c>
      <c r="DO114" s="33">
        <v>1451</v>
      </c>
      <c r="DP114" s="33">
        <v>1800</v>
      </c>
      <c r="DQ114" s="33">
        <v>1544</v>
      </c>
      <c r="DR114" s="33">
        <v>1305</v>
      </c>
      <c r="DS114" s="33">
        <v>881</v>
      </c>
      <c r="DT114" s="33">
        <v>2308</v>
      </c>
      <c r="DU114" s="33">
        <v>639</v>
      </c>
      <c r="DV114" s="33">
        <v>5359</v>
      </c>
      <c r="DW114" s="33">
        <v>158829</v>
      </c>
      <c r="DX114" s="33">
        <v>192414</v>
      </c>
      <c r="DY114" s="33">
        <v>193373</v>
      </c>
      <c r="DZ114" s="33">
        <v>161445</v>
      </c>
      <c r="EA114" s="33">
        <v>149824</v>
      </c>
      <c r="EB114" s="33">
        <v>162498</v>
      </c>
      <c r="EC114" s="33">
        <v>125549</v>
      </c>
      <c r="ED114" s="33">
        <v>78151</v>
      </c>
      <c r="EE114" s="33">
        <v>118022</v>
      </c>
      <c r="EF114" s="33">
        <v>239826</v>
      </c>
      <c r="EG114" s="33">
        <v>436174</v>
      </c>
      <c r="EH114" s="33">
        <v>236533</v>
      </c>
      <c r="EI114" s="33">
        <v>191528</v>
      </c>
      <c r="EJ114" s="35">
        <v>1838567.7308</v>
      </c>
      <c r="EK114" s="35">
        <v>1593891.9949</v>
      </c>
      <c r="EL114" s="34">
        <v>996035.94137999997</v>
      </c>
      <c r="EM114" s="34">
        <v>471187.92398000002</v>
      </c>
      <c r="EN114" s="35">
        <v>2035700.5922000001</v>
      </c>
      <c r="EO114" s="35">
        <v>1501812.7722</v>
      </c>
      <c r="EP114" s="34">
        <v>824745.99450999999</v>
      </c>
      <c r="EQ114" s="34">
        <v>271635.10256999999</v>
      </c>
      <c r="ER114" s="35">
        <v>541755.68163999997</v>
      </c>
      <c r="ES114" s="35">
        <v>1840618.3744000001</v>
      </c>
      <c r="ET114" s="35">
        <v>3427600.8347999998</v>
      </c>
      <c r="EU114" s="35">
        <v>2176617.2943000002</v>
      </c>
      <c r="EV114" s="34">
        <v>1546985.8673</v>
      </c>
      <c r="EW114" s="35">
        <v>2414492.7459</v>
      </c>
      <c r="EX114" s="35">
        <v>1893831.4166000001</v>
      </c>
      <c r="EY114" s="34">
        <v>840091.15980999998</v>
      </c>
      <c r="EZ114" s="34">
        <v>296820.90859000001</v>
      </c>
      <c r="FA114" s="35">
        <v>2593706.8577000001</v>
      </c>
      <c r="FB114" s="35">
        <v>1811120.1274999999</v>
      </c>
      <c r="FC114" s="34">
        <v>793022.68117</v>
      </c>
      <c r="FD114" s="34">
        <v>227176.17582999999</v>
      </c>
      <c r="FE114" s="35">
        <v>598184.07246000005</v>
      </c>
      <c r="FF114" s="35">
        <v>2137538.2335000001</v>
      </c>
      <c r="FG114" s="35">
        <v>3995406.9991000001</v>
      </c>
      <c r="FH114" s="35">
        <v>2364900.5408000001</v>
      </c>
      <c r="FI114" s="34">
        <v>1774232.2272000001</v>
      </c>
      <c r="FJ114" s="35">
        <v>2984193.2897000001</v>
      </c>
      <c r="FK114" s="35">
        <v>3940682.4744000002</v>
      </c>
      <c r="FL114" s="35">
        <v>4316864.4298999999</v>
      </c>
      <c r="FM114" s="35">
        <v>3763199.5946</v>
      </c>
      <c r="FN114" s="35">
        <v>3436617.7086999998</v>
      </c>
      <c r="FO114" s="35">
        <v>4021642.5229000002</v>
      </c>
      <c r="FP114" s="35">
        <v>2939357.3075999999</v>
      </c>
      <c r="FQ114" s="35">
        <v>2004723.8033</v>
      </c>
      <c r="FR114" s="35">
        <v>2754284.3149999999</v>
      </c>
      <c r="FS114" s="35">
        <v>5567044.1062000003</v>
      </c>
      <c r="FT114" s="37">
        <v>10013675.831</v>
      </c>
      <c r="FU114" s="35">
        <v>5122732.7030999996</v>
      </c>
      <c r="FV114" s="37">
        <v>3949544.1760999998</v>
      </c>
      <c r="FW114" s="38">
        <v>48.561594038999999</v>
      </c>
      <c r="FX114" s="39">
        <v>49.964215422999999</v>
      </c>
      <c r="FY114" s="33">
        <v>1117</v>
      </c>
      <c r="FZ114" s="39">
        <v>107.28546548</v>
      </c>
      <c r="GA114" s="39">
        <v>108.82984433999999</v>
      </c>
      <c r="GB114" s="33">
        <v>2433</v>
      </c>
      <c r="GC114" s="47">
        <f t="shared" si="7"/>
        <v>0</v>
      </c>
      <c r="GD114" s="49">
        <f t="shared" si="8"/>
        <v>0</v>
      </c>
      <c r="GE114" s="31">
        <f t="shared" si="9"/>
        <v>1</v>
      </c>
    </row>
    <row r="115" spans="1:187" x14ac:dyDescent="0.25">
      <c r="A115" s="32" t="s">
        <v>1151</v>
      </c>
      <c r="B115" s="32" t="s">
        <v>1151</v>
      </c>
      <c r="C115" s="32" t="s">
        <v>1753</v>
      </c>
      <c r="D115" s="45" t="s">
        <v>1537</v>
      </c>
      <c r="E115" s="45">
        <f t="shared" si="6"/>
        <v>33</v>
      </c>
      <c r="F115" s="33" t="s">
        <v>2053</v>
      </c>
      <c r="G115" s="33" t="s">
        <v>2053</v>
      </c>
      <c r="H115" s="33" t="s">
        <v>2053</v>
      </c>
      <c r="I115" s="33" t="s">
        <v>2053</v>
      </c>
      <c r="J115" s="33" t="s">
        <v>2053</v>
      </c>
      <c r="K115" s="33" t="s">
        <v>2053</v>
      </c>
      <c r="L115" s="33" t="s">
        <v>2053</v>
      </c>
      <c r="M115" s="33" t="s">
        <v>2053</v>
      </c>
      <c r="N115" s="33" t="s">
        <v>2053</v>
      </c>
      <c r="O115" s="33" t="s">
        <v>2053</v>
      </c>
      <c r="P115" s="33" t="s">
        <v>2053</v>
      </c>
      <c r="Q115" s="33" t="s">
        <v>2053</v>
      </c>
      <c r="R115" s="33" t="s">
        <v>2053</v>
      </c>
      <c r="S115" s="33" t="s">
        <v>2053</v>
      </c>
      <c r="T115" s="33" t="s">
        <v>2053</v>
      </c>
      <c r="U115" s="33" t="s">
        <v>2053</v>
      </c>
      <c r="V115" s="33" t="s">
        <v>2053</v>
      </c>
      <c r="W115" s="33" t="s">
        <v>2053</v>
      </c>
      <c r="X115" s="33" t="s">
        <v>2053</v>
      </c>
      <c r="Y115" s="33" t="s">
        <v>2053</v>
      </c>
      <c r="Z115" s="33" t="s">
        <v>2053</v>
      </c>
      <c r="AA115" s="33" t="s">
        <v>2053</v>
      </c>
      <c r="AB115" s="33" t="s">
        <v>2053</v>
      </c>
      <c r="AC115" s="33" t="s">
        <v>2053</v>
      </c>
      <c r="AD115" s="33" t="s">
        <v>2053</v>
      </c>
      <c r="AE115" s="33" t="s">
        <v>2053</v>
      </c>
      <c r="AF115" s="33">
        <v>685</v>
      </c>
      <c r="AG115" s="33">
        <v>293</v>
      </c>
      <c r="AH115" s="33">
        <v>159</v>
      </c>
      <c r="AI115" s="33">
        <v>45</v>
      </c>
      <c r="AJ115" s="33">
        <v>735</v>
      </c>
      <c r="AK115" s="33">
        <v>412</v>
      </c>
      <c r="AL115" s="33">
        <v>121</v>
      </c>
      <c r="AM115" s="33">
        <v>45</v>
      </c>
      <c r="AN115" s="33">
        <v>445</v>
      </c>
      <c r="AO115" s="33">
        <v>391</v>
      </c>
      <c r="AP115" s="33">
        <v>349</v>
      </c>
      <c r="AQ115" s="33">
        <v>577</v>
      </c>
      <c r="AR115" s="33">
        <v>733</v>
      </c>
      <c r="AS115" s="33">
        <v>145</v>
      </c>
      <c r="AT115" s="33">
        <v>63</v>
      </c>
      <c r="AU115" s="33">
        <v>18</v>
      </c>
      <c r="AV115" s="33" t="s">
        <v>856</v>
      </c>
      <c r="AW115" s="33">
        <v>165</v>
      </c>
      <c r="AX115" s="33">
        <v>79</v>
      </c>
      <c r="AY115" s="33">
        <v>10</v>
      </c>
      <c r="AZ115" s="33" t="s">
        <v>856</v>
      </c>
      <c r="BA115" s="33">
        <v>92</v>
      </c>
      <c r="BB115" s="33">
        <v>81</v>
      </c>
      <c r="BC115" s="33">
        <v>72</v>
      </c>
      <c r="BD115" s="33">
        <v>109</v>
      </c>
      <c r="BE115" s="33">
        <v>131</v>
      </c>
      <c r="BF115" s="33">
        <v>540</v>
      </c>
      <c r="BG115" s="33">
        <v>230</v>
      </c>
      <c r="BH115" s="33">
        <v>141</v>
      </c>
      <c r="BI115" s="33">
        <v>42</v>
      </c>
      <c r="BJ115" s="33">
        <v>570</v>
      </c>
      <c r="BK115" s="33">
        <v>333</v>
      </c>
      <c r="BL115" s="33">
        <v>111</v>
      </c>
      <c r="BM115" s="33">
        <v>43</v>
      </c>
      <c r="BN115" s="33">
        <v>353</v>
      </c>
      <c r="BO115" s="33">
        <v>310</v>
      </c>
      <c r="BP115" s="33">
        <v>277</v>
      </c>
      <c r="BQ115" s="33">
        <v>468</v>
      </c>
      <c r="BR115" s="33">
        <v>602</v>
      </c>
      <c r="BS115" s="33">
        <v>214</v>
      </c>
      <c r="BT115" s="33">
        <v>102</v>
      </c>
      <c r="BU115" s="33">
        <v>70</v>
      </c>
      <c r="BV115" s="33">
        <v>27</v>
      </c>
      <c r="BW115" s="33">
        <v>279</v>
      </c>
      <c r="BX115" s="33">
        <v>128</v>
      </c>
      <c r="BY115" s="33">
        <v>57</v>
      </c>
      <c r="BZ115" s="33">
        <v>25</v>
      </c>
      <c r="CA115" s="33">
        <v>159</v>
      </c>
      <c r="CB115" s="33">
        <v>131</v>
      </c>
      <c r="CC115" s="33">
        <v>153</v>
      </c>
      <c r="CD115" s="33">
        <v>201</v>
      </c>
      <c r="CE115" s="33">
        <v>258</v>
      </c>
      <c r="CF115" s="33">
        <v>2002</v>
      </c>
      <c r="CG115" s="33">
        <v>945</v>
      </c>
      <c r="CH115" s="33">
        <v>402</v>
      </c>
      <c r="CI115" s="33">
        <v>127</v>
      </c>
      <c r="CJ115" s="33">
        <v>2150</v>
      </c>
      <c r="CK115" s="33">
        <v>1192</v>
      </c>
      <c r="CL115" s="33">
        <v>237</v>
      </c>
      <c r="CM115" s="33">
        <v>90</v>
      </c>
      <c r="CN115" s="33">
        <v>1445</v>
      </c>
      <c r="CO115" s="33">
        <v>1229</v>
      </c>
      <c r="CP115" s="33">
        <v>1178</v>
      </c>
      <c r="CQ115" s="33">
        <v>1605</v>
      </c>
      <c r="CR115" s="33">
        <v>1688</v>
      </c>
      <c r="CS115" s="33">
        <v>0</v>
      </c>
      <c r="CT115" s="33">
        <v>0</v>
      </c>
      <c r="CU115" s="33">
        <v>0</v>
      </c>
      <c r="CV115" s="33">
        <v>0</v>
      </c>
      <c r="CW115" s="33">
        <v>0</v>
      </c>
      <c r="CX115" s="33">
        <v>39</v>
      </c>
      <c r="CY115" s="33">
        <v>63</v>
      </c>
      <c r="CZ115" s="33">
        <v>0</v>
      </c>
      <c r="DA115" s="33">
        <v>0</v>
      </c>
      <c r="DB115" s="33">
        <v>0</v>
      </c>
      <c r="DC115" s="33">
        <v>0</v>
      </c>
      <c r="DD115" s="33">
        <v>0</v>
      </c>
      <c r="DE115" s="33">
        <v>8</v>
      </c>
      <c r="DF115" s="33">
        <v>0</v>
      </c>
      <c r="DG115" s="33">
        <v>94</v>
      </c>
      <c r="DH115" s="33">
        <v>0</v>
      </c>
      <c r="DI115" s="33">
        <v>667</v>
      </c>
      <c r="DJ115" s="33">
        <v>554</v>
      </c>
      <c r="DK115" s="33">
        <v>675</v>
      </c>
      <c r="DL115" s="33">
        <v>0</v>
      </c>
      <c r="DM115" s="33">
        <v>0</v>
      </c>
      <c r="DN115" s="33">
        <v>260</v>
      </c>
      <c r="DO115" s="33">
        <v>0</v>
      </c>
      <c r="DP115" s="33">
        <v>110</v>
      </c>
      <c r="DQ115" s="33">
        <v>0</v>
      </c>
      <c r="DR115" s="33">
        <v>0</v>
      </c>
      <c r="DS115" s="33">
        <v>20</v>
      </c>
      <c r="DT115" s="33">
        <v>0</v>
      </c>
      <c r="DU115" s="33">
        <v>0</v>
      </c>
      <c r="DV115" s="33">
        <v>0</v>
      </c>
      <c r="DW115" s="33" t="s">
        <v>2053</v>
      </c>
      <c r="DX115" s="33" t="s">
        <v>2053</v>
      </c>
      <c r="DY115" s="33" t="s">
        <v>2053</v>
      </c>
      <c r="DZ115" s="33" t="s">
        <v>2053</v>
      </c>
      <c r="EA115" s="33" t="s">
        <v>2053</v>
      </c>
      <c r="EB115" s="33" t="s">
        <v>2053</v>
      </c>
      <c r="EC115" s="33" t="s">
        <v>2053</v>
      </c>
      <c r="ED115" s="33" t="s">
        <v>2053</v>
      </c>
      <c r="EE115" s="33" t="s">
        <v>2053</v>
      </c>
      <c r="EF115" s="33" t="s">
        <v>2053</v>
      </c>
      <c r="EG115" s="33" t="s">
        <v>2053</v>
      </c>
      <c r="EH115" s="33" t="s">
        <v>2053</v>
      </c>
      <c r="EI115" s="33" t="s">
        <v>2053</v>
      </c>
      <c r="EJ115" s="33" t="s">
        <v>2053</v>
      </c>
      <c r="EK115" s="33" t="s">
        <v>2053</v>
      </c>
      <c r="EL115" s="33" t="s">
        <v>2053</v>
      </c>
      <c r="EM115" s="33" t="s">
        <v>2053</v>
      </c>
      <c r="EN115" s="33" t="s">
        <v>2053</v>
      </c>
      <c r="EO115" s="33" t="s">
        <v>2053</v>
      </c>
      <c r="EP115" s="33" t="s">
        <v>2053</v>
      </c>
      <c r="EQ115" s="33" t="s">
        <v>2053</v>
      </c>
      <c r="ER115" s="33" t="s">
        <v>2053</v>
      </c>
      <c r="ES115" s="33" t="s">
        <v>2053</v>
      </c>
      <c r="ET115" s="33" t="s">
        <v>2053</v>
      </c>
      <c r="EU115" s="33" t="s">
        <v>2053</v>
      </c>
      <c r="EV115" s="33" t="s">
        <v>2053</v>
      </c>
      <c r="EW115" s="35">
        <v>550833.46680000005</v>
      </c>
      <c r="EX115" s="34">
        <v>284418.06254999997</v>
      </c>
      <c r="EY115" s="34">
        <v>179410.60425</v>
      </c>
      <c r="EZ115" s="36">
        <v>77605.025519000003</v>
      </c>
      <c r="FA115" s="34">
        <v>668525.59654000006</v>
      </c>
      <c r="FB115" s="34">
        <v>383598.49959000002</v>
      </c>
      <c r="FC115" s="34">
        <v>156253.33741000001</v>
      </c>
      <c r="FD115" s="33">
        <v>59592</v>
      </c>
      <c r="FE115" s="34">
        <v>416013.38571</v>
      </c>
      <c r="FF115" s="34">
        <v>409720.43122999999</v>
      </c>
      <c r="FG115" s="34">
        <v>352600.72814000002</v>
      </c>
      <c r="FH115" s="34">
        <v>551441.86786</v>
      </c>
      <c r="FI115" s="34">
        <v>630460.17972999997</v>
      </c>
      <c r="FJ115" s="34">
        <v>394387.48184000002</v>
      </c>
      <c r="FK115" s="34">
        <v>193322.87158000001</v>
      </c>
      <c r="FL115" s="36">
        <v>56772.506007000004</v>
      </c>
      <c r="FM115" s="33">
        <v>5776</v>
      </c>
      <c r="FN115" s="34">
        <v>467181.95143999998</v>
      </c>
      <c r="FO115" s="35">
        <v>246508.7071</v>
      </c>
      <c r="FP115" s="36">
        <v>23562.829104</v>
      </c>
      <c r="FQ115" s="33">
        <v>6236</v>
      </c>
      <c r="FR115" s="34">
        <v>294091.60645999998</v>
      </c>
      <c r="FS115" s="34">
        <v>238334.45814</v>
      </c>
      <c r="FT115" s="34">
        <v>212579.15783000001</v>
      </c>
      <c r="FU115" s="34">
        <v>280833.51272</v>
      </c>
      <c r="FV115" s="34">
        <v>367909.61190999998</v>
      </c>
      <c r="FW115" s="39">
        <v>21.969468977999998</v>
      </c>
      <c r="FX115" s="39">
        <v>17.635270541000001</v>
      </c>
      <c r="FY115" s="33">
        <v>44</v>
      </c>
      <c r="FZ115" s="39">
        <v>133.69713576999999</v>
      </c>
      <c r="GA115" s="39">
        <v>127.85571142000001</v>
      </c>
      <c r="GB115" s="33">
        <v>319</v>
      </c>
      <c r="GC115" s="47">
        <f t="shared" si="7"/>
        <v>0</v>
      </c>
      <c r="GD115" s="49">
        <f t="shared" si="8"/>
        <v>0</v>
      </c>
      <c r="GE115" s="31">
        <f t="shared" si="9"/>
        <v>2</v>
      </c>
    </row>
    <row r="116" spans="1:187" hidden="1" x14ac:dyDescent="0.25">
      <c r="A116" s="32" t="s">
        <v>1070</v>
      </c>
      <c r="B116" s="32" t="s">
        <v>1070</v>
      </c>
      <c r="C116" s="32" t="s">
        <v>1071</v>
      </c>
      <c r="D116" s="45" t="s">
        <v>1614</v>
      </c>
      <c r="E116" s="45">
        <f t="shared" si="6"/>
        <v>37</v>
      </c>
      <c r="F116" s="33">
        <v>2242</v>
      </c>
      <c r="G116" s="33">
        <v>2727</v>
      </c>
      <c r="H116" s="33">
        <v>2422</v>
      </c>
      <c r="I116" s="33">
        <v>2050</v>
      </c>
      <c r="J116" s="33">
        <v>2141</v>
      </c>
      <c r="K116" s="33">
        <v>2157</v>
      </c>
      <c r="L116" s="33">
        <v>1717</v>
      </c>
      <c r="M116" s="33">
        <v>840</v>
      </c>
      <c r="N116" s="33">
        <v>4334</v>
      </c>
      <c r="O116" s="33">
        <v>3595</v>
      </c>
      <c r="P116" s="33">
        <v>2891</v>
      </c>
      <c r="Q116" s="33">
        <v>2792</v>
      </c>
      <c r="R116" s="33">
        <v>2684</v>
      </c>
      <c r="S116" s="33">
        <v>28397</v>
      </c>
      <c r="T116" s="33">
        <v>23646</v>
      </c>
      <c r="U116" s="33">
        <v>14648</v>
      </c>
      <c r="V116" s="33">
        <v>6816</v>
      </c>
      <c r="W116" s="33">
        <v>29313</v>
      </c>
      <c r="X116" s="33">
        <v>22701</v>
      </c>
      <c r="Y116" s="33">
        <v>12870</v>
      </c>
      <c r="Z116" s="33">
        <v>3960</v>
      </c>
      <c r="AA116" s="33">
        <v>29891</v>
      </c>
      <c r="AB116" s="33">
        <v>29388</v>
      </c>
      <c r="AC116" s="33">
        <v>24623</v>
      </c>
      <c r="AD116" s="33">
        <v>26769</v>
      </c>
      <c r="AE116" s="33">
        <v>31680</v>
      </c>
      <c r="AF116" s="33">
        <v>4779</v>
      </c>
      <c r="AG116" s="33">
        <v>4672</v>
      </c>
      <c r="AH116" s="33">
        <v>3292</v>
      </c>
      <c r="AI116" s="33">
        <v>2315</v>
      </c>
      <c r="AJ116" s="33">
        <v>4920</v>
      </c>
      <c r="AK116" s="33">
        <v>3847</v>
      </c>
      <c r="AL116" s="33">
        <v>2630</v>
      </c>
      <c r="AM116" s="33">
        <v>1124</v>
      </c>
      <c r="AN116" s="33">
        <v>6484</v>
      </c>
      <c r="AO116" s="33">
        <v>6091</v>
      </c>
      <c r="AP116" s="33">
        <v>4637</v>
      </c>
      <c r="AQ116" s="33">
        <v>5081</v>
      </c>
      <c r="AR116" s="33">
        <v>5286</v>
      </c>
      <c r="AS116" s="33">
        <v>1821</v>
      </c>
      <c r="AT116" s="33">
        <v>2401</v>
      </c>
      <c r="AU116" s="33">
        <v>2276</v>
      </c>
      <c r="AV116" s="33">
        <v>1966</v>
      </c>
      <c r="AW116" s="33">
        <v>2099</v>
      </c>
      <c r="AX116" s="33">
        <v>2051</v>
      </c>
      <c r="AY116" s="33">
        <v>1622</v>
      </c>
      <c r="AZ116" s="33">
        <v>841</v>
      </c>
      <c r="BA116" s="33">
        <v>4004</v>
      </c>
      <c r="BB116" s="33">
        <v>3340</v>
      </c>
      <c r="BC116" s="33">
        <v>2584</v>
      </c>
      <c r="BD116" s="33">
        <v>2569</v>
      </c>
      <c r="BE116" s="33">
        <v>2580</v>
      </c>
      <c r="BF116" s="33">
        <v>2958</v>
      </c>
      <c r="BG116" s="33">
        <v>2271</v>
      </c>
      <c r="BH116" s="33">
        <v>1016</v>
      </c>
      <c r="BI116" s="33">
        <v>349</v>
      </c>
      <c r="BJ116" s="33">
        <v>2821</v>
      </c>
      <c r="BK116" s="33">
        <v>1796</v>
      </c>
      <c r="BL116" s="33">
        <v>1008</v>
      </c>
      <c r="BM116" s="33">
        <v>283</v>
      </c>
      <c r="BN116" s="33">
        <v>2480</v>
      </c>
      <c r="BO116" s="33">
        <v>2751</v>
      </c>
      <c r="BP116" s="33">
        <v>2053</v>
      </c>
      <c r="BQ116" s="33">
        <v>2512</v>
      </c>
      <c r="BR116" s="33">
        <v>2706</v>
      </c>
      <c r="BS116" s="33">
        <v>2278</v>
      </c>
      <c r="BT116" s="33">
        <v>2133</v>
      </c>
      <c r="BU116" s="33">
        <v>1659</v>
      </c>
      <c r="BV116" s="33">
        <v>1188</v>
      </c>
      <c r="BW116" s="33">
        <v>2187</v>
      </c>
      <c r="BX116" s="33">
        <v>1741</v>
      </c>
      <c r="BY116" s="33">
        <v>1112</v>
      </c>
      <c r="BZ116" s="33">
        <v>525</v>
      </c>
      <c r="CA116" s="33">
        <v>2945</v>
      </c>
      <c r="CB116" s="33">
        <v>2747</v>
      </c>
      <c r="CC116" s="33">
        <v>2227</v>
      </c>
      <c r="CD116" s="33">
        <v>2367</v>
      </c>
      <c r="CE116" s="33">
        <v>2537</v>
      </c>
      <c r="CF116" s="33">
        <v>13045</v>
      </c>
      <c r="CG116" s="33">
        <v>20699</v>
      </c>
      <c r="CH116" s="33">
        <v>20101</v>
      </c>
      <c r="CI116" s="33">
        <v>17971</v>
      </c>
      <c r="CJ116" s="33">
        <v>16217</v>
      </c>
      <c r="CK116" s="33">
        <v>17445</v>
      </c>
      <c r="CL116" s="33">
        <v>14074</v>
      </c>
      <c r="CM116" s="33">
        <v>7502</v>
      </c>
      <c r="CN116" s="33">
        <v>34226</v>
      </c>
      <c r="CO116" s="33">
        <v>26206</v>
      </c>
      <c r="CP116" s="33">
        <v>22081</v>
      </c>
      <c r="CQ116" s="33">
        <v>22947</v>
      </c>
      <c r="CR116" s="33">
        <v>21594</v>
      </c>
      <c r="CS116" s="33">
        <v>0</v>
      </c>
      <c r="CT116" s="33">
        <v>18</v>
      </c>
      <c r="CU116" s="33">
        <v>56</v>
      </c>
      <c r="CV116" s="33">
        <v>0</v>
      </c>
      <c r="CW116" s="33">
        <v>194</v>
      </c>
      <c r="CX116" s="33">
        <v>433</v>
      </c>
      <c r="CY116" s="33">
        <v>113</v>
      </c>
      <c r="CZ116" s="33">
        <v>358</v>
      </c>
      <c r="DA116" s="33">
        <v>1043</v>
      </c>
      <c r="DB116" s="33">
        <v>483</v>
      </c>
      <c r="DC116" s="33">
        <v>622</v>
      </c>
      <c r="DD116" s="33">
        <v>134</v>
      </c>
      <c r="DE116" s="33">
        <v>220</v>
      </c>
      <c r="DF116" s="33">
        <v>569</v>
      </c>
      <c r="DG116" s="33">
        <v>41</v>
      </c>
      <c r="DH116" s="33">
        <v>306</v>
      </c>
      <c r="DI116" s="33">
        <v>972</v>
      </c>
      <c r="DJ116" s="33">
        <v>877</v>
      </c>
      <c r="DK116" s="33">
        <v>799</v>
      </c>
      <c r="DL116" s="33">
        <v>1280</v>
      </c>
      <c r="DM116" s="33">
        <v>1866</v>
      </c>
      <c r="DN116" s="33">
        <v>1424</v>
      </c>
      <c r="DO116" s="33">
        <v>1081</v>
      </c>
      <c r="DP116" s="33">
        <v>698</v>
      </c>
      <c r="DQ116" s="33">
        <v>1292</v>
      </c>
      <c r="DR116" s="33">
        <v>1676</v>
      </c>
      <c r="DS116" s="33">
        <v>1739</v>
      </c>
      <c r="DT116" s="33">
        <v>3196</v>
      </c>
      <c r="DU116" s="33">
        <v>2357</v>
      </c>
      <c r="DV116" s="33">
        <v>3619</v>
      </c>
      <c r="DW116" s="33">
        <v>266487</v>
      </c>
      <c r="DX116" s="33">
        <v>331119</v>
      </c>
      <c r="DY116" s="33">
        <v>295452</v>
      </c>
      <c r="DZ116" s="33">
        <v>252730</v>
      </c>
      <c r="EA116" s="33">
        <v>264292</v>
      </c>
      <c r="EB116" s="33">
        <v>266257</v>
      </c>
      <c r="EC116" s="33">
        <v>216321</v>
      </c>
      <c r="ED116" s="33">
        <v>106919</v>
      </c>
      <c r="EE116" s="33">
        <v>533863</v>
      </c>
      <c r="EF116" s="33">
        <v>441356</v>
      </c>
      <c r="EG116" s="33">
        <v>354513</v>
      </c>
      <c r="EH116" s="33">
        <v>344376</v>
      </c>
      <c r="EI116" s="33">
        <v>325469</v>
      </c>
      <c r="EJ116" s="37">
        <v>2704506.7710000002</v>
      </c>
      <c r="EK116" s="35">
        <v>2315171.2527999999</v>
      </c>
      <c r="EL116" s="37">
        <v>1396725.2420000001</v>
      </c>
      <c r="EM116" s="34">
        <v>633040.56151000003</v>
      </c>
      <c r="EN116" s="40">
        <v>2829546.28</v>
      </c>
      <c r="EO116" s="35">
        <v>2194002.2675999999</v>
      </c>
      <c r="EP116" s="35">
        <v>1240687.6103999999</v>
      </c>
      <c r="EQ116" s="34">
        <v>369541.22418999998</v>
      </c>
      <c r="ER116" s="35">
        <v>2949740.8731</v>
      </c>
      <c r="ES116" s="35">
        <v>2832062.1057000002</v>
      </c>
      <c r="ET116" s="35">
        <v>2321910.7689</v>
      </c>
      <c r="EU116" s="35">
        <v>2567516.8152999999</v>
      </c>
      <c r="EV116" s="35">
        <v>3011990.6464</v>
      </c>
      <c r="EW116" s="35">
        <v>3054066.4182000002</v>
      </c>
      <c r="EX116" s="35">
        <v>2053055.7781</v>
      </c>
      <c r="EY116" s="34">
        <v>965967.93652999995</v>
      </c>
      <c r="EZ116" s="34">
        <v>335863.55296</v>
      </c>
      <c r="FA116" s="35">
        <v>2988807.7126000002</v>
      </c>
      <c r="FB116" s="35">
        <v>1785429.1346</v>
      </c>
      <c r="FC116" s="35">
        <v>1027365.4780999999</v>
      </c>
      <c r="FD116" s="35">
        <v>274584.56579999998</v>
      </c>
      <c r="FE116" s="35">
        <v>2575999.0139000001</v>
      </c>
      <c r="FF116" s="37">
        <v>2676478.6897</v>
      </c>
      <c r="FG116" s="35">
        <v>2107706.6787</v>
      </c>
      <c r="FH116" s="35">
        <v>2554299.6189999999</v>
      </c>
      <c r="FI116" s="35">
        <v>2570656.5756000001</v>
      </c>
      <c r="FJ116" s="35">
        <v>4023182.1644000001</v>
      </c>
      <c r="FK116" s="35">
        <v>6100495.7536000004</v>
      </c>
      <c r="FL116" s="35">
        <v>5795495.9342</v>
      </c>
      <c r="FM116" s="35">
        <v>5139761.0223000003</v>
      </c>
      <c r="FN116" s="35">
        <v>5052172.1142999995</v>
      </c>
      <c r="FO116" s="35">
        <v>5026671.4724000003</v>
      </c>
      <c r="FP116" s="35">
        <v>4088930.1094</v>
      </c>
      <c r="FQ116" s="35">
        <v>2172325.7579000001</v>
      </c>
      <c r="FR116" s="35">
        <v>10116642.58</v>
      </c>
      <c r="FS116" s="35">
        <v>7972338.5751999998</v>
      </c>
      <c r="FT116" s="35">
        <v>6480216.0421000002</v>
      </c>
      <c r="FU116" s="35">
        <v>6445792.8507000003</v>
      </c>
      <c r="FV116" s="40">
        <v>6384044.2807</v>
      </c>
      <c r="FW116" s="39">
        <v>60.357034376000001</v>
      </c>
      <c r="FX116" s="39">
        <v>60.734616918999997</v>
      </c>
      <c r="FY116" s="33">
        <v>1675</v>
      </c>
      <c r="FZ116" s="38">
        <v>138.65483861000001</v>
      </c>
      <c r="GA116" s="38">
        <v>139.41767286999999</v>
      </c>
      <c r="GB116" s="33">
        <v>3845</v>
      </c>
      <c r="GC116" s="47">
        <f t="shared" si="7"/>
        <v>0</v>
      </c>
      <c r="GD116" s="49">
        <f t="shared" si="8"/>
        <v>0</v>
      </c>
      <c r="GE116" s="31">
        <f t="shared" si="9"/>
        <v>0</v>
      </c>
    </row>
    <row r="117" spans="1:187" hidden="1" x14ac:dyDescent="0.25">
      <c r="A117" s="32" t="s">
        <v>902</v>
      </c>
      <c r="B117" s="32" t="s">
        <v>902</v>
      </c>
      <c r="C117" s="32" t="s">
        <v>903</v>
      </c>
      <c r="D117" s="45" t="s">
        <v>1526</v>
      </c>
      <c r="E117" s="45">
        <f t="shared" si="6"/>
        <v>45</v>
      </c>
      <c r="F117" s="33">
        <v>1537</v>
      </c>
      <c r="G117" s="33">
        <v>1647</v>
      </c>
      <c r="H117" s="33">
        <v>1288</v>
      </c>
      <c r="I117" s="33">
        <v>1286</v>
      </c>
      <c r="J117" s="33">
        <v>1459</v>
      </c>
      <c r="K117" s="33">
        <v>1241</v>
      </c>
      <c r="L117" s="33">
        <v>800</v>
      </c>
      <c r="M117" s="33">
        <v>573</v>
      </c>
      <c r="N117" s="33">
        <v>348</v>
      </c>
      <c r="O117" s="33">
        <v>3252</v>
      </c>
      <c r="P117" s="33">
        <v>1999</v>
      </c>
      <c r="Q117" s="33">
        <v>2026</v>
      </c>
      <c r="R117" s="33">
        <v>2206</v>
      </c>
      <c r="S117" s="33">
        <v>12513</v>
      </c>
      <c r="T117" s="33">
        <v>9720</v>
      </c>
      <c r="U117" s="33">
        <v>5527</v>
      </c>
      <c r="V117" s="33">
        <v>2919</v>
      </c>
      <c r="W117" s="33">
        <v>9942</v>
      </c>
      <c r="X117" s="33">
        <v>7909</v>
      </c>
      <c r="Y117" s="33">
        <v>4146</v>
      </c>
      <c r="Z117" s="33">
        <v>1389</v>
      </c>
      <c r="AA117" s="33">
        <v>1317</v>
      </c>
      <c r="AB117" s="33">
        <v>13519</v>
      </c>
      <c r="AC117" s="33">
        <v>11284</v>
      </c>
      <c r="AD117" s="33">
        <v>11103</v>
      </c>
      <c r="AE117" s="33">
        <v>16842</v>
      </c>
      <c r="AF117" s="33">
        <v>2363</v>
      </c>
      <c r="AG117" s="33">
        <v>2100</v>
      </c>
      <c r="AH117" s="33">
        <v>1538</v>
      </c>
      <c r="AI117" s="33">
        <v>1249</v>
      </c>
      <c r="AJ117" s="33">
        <v>2177</v>
      </c>
      <c r="AK117" s="33">
        <v>1712</v>
      </c>
      <c r="AL117" s="33">
        <v>989</v>
      </c>
      <c r="AM117" s="33">
        <v>653</v>
      </c>
      <c r="AN117" s="33">
        <v>368</v>
      </c>
      <c r="AO117" s="33">
        <v>3672</v>
      </c>
      <c r="AP117" s="33">
        <v>2577</v>
      </c>
      <c r="AQ117" s="33">
        <v>2658</v>
      </c>
      <c r="AR117" s="33">
        <v>3506</v>
      </c>
      <c r="AS117" s="33">
        <v>939</v>
      </c>
      <c r="AT117" s="33">
        <v>1077</v>
      </c>
      <c r="AU117" s="33">
        <v>1017</v>
      </c>
      <c r="AV117" s="33">
        <v>1060</v>
      </c>
      <c r="AW117" s="33">
        <v>996</v>
      </c>
      <c r="AX117" s="33">
        <v>861</v>
      </c>
      <c r="AY117" s="33">
        <v>618</v>
      </c>
      <c r="AZ117" s="33">
        <v>487</v>
      </c>
      <c r="BA117" s="33">
        <v>257</v>
      </c>
      <c r="BB117" s="33">
        <v>2274</v>
      </c>
      <c r="BC117" s="33">
        <v>1413</v>
      </c>
      <c r="BD117" s="33">
        <v>1470</v>
      </c>
      <c r="BE117" s="33">
        <v>1641</v>
      </c>
      <c r="BF117" s="33">
        <v>1424</v>
      </c>
      <c r="BG117" s="33">
        <v>1023</v>
      </c>
      <c r="BH117" s="33">
        <v>521</v>
      </c>
      <c r="BI117" s="33">
        <v>189</v>
      </c>
      <c r="BJ117" s="33">
        <v>1181</v>
      </c>
      <c r="BK117" s="33">
        <v>851</v>
      </c>
      <c r="BL117" s="33">
        <v>371</v>
      </c>
      <c r="BM117" s="33">
        <v>166</v>
      </c>
      <c r="BN117" s="33">
        <v>111</v>
      </c>
      <c r="BO117" s="33">
        <v>1398</v>
      </c>
      <c r="BP117" s="33">
        <v>1164</v>
      </c>
      <c r="BQ117" s="33">
        <v>1188</v>
      </c>
      <c r="BR117" s="33">
        <v>1865</v>
      </c>
      <c r="BS117" s="33">
        <v>1245</v>
      </c>
      <c r="BT117" s="33">
        <v>1072</v>
      </c>
      <c r="BU117" s="33">
        <v>761</v>
      </c>
      <c r="BV117" s="33">
        <v>580</v>
      </c>
      <c r="BW117" s="33">
        <v>1049</v>
      </c>
      <c r="BX117" s="33">
        <v>825</v>
      </c>
      <c r="BY117" s="33">
        <v>496</v>
      </c>
      <c r="BZ117" s="33">
        <v>272</v>
      </c>
      <c r="CA117" s="33">
        <v>197</v>
      </c>
      <c r="CB117" s="33">
        <v>1798</v>
      </c>
      <c r="CC117" s="33">
        <v>1256</v>
      </c>
      <c r="CD117" s="33">
        <v>1277</v>
      </c>
      <c r="CE117" s="33">
        <v>1772</v>
      </c>
      <c r="CF117" s="33">
        <v>8679</v>
      </c>
      <c r="CG117" s="33">
        <v>12046</v>
      </c>
      <c r="CH117" s="33">
        <v>12918</v>
      </c>
      <c r="CI117" s="33">
        <v>12166</v>
      </c>
      <c r="CJ117" s="33">
        <v>7921</v>
      </c>
      <c r="CK117" s="33">
        <v>8715</v>
      </c>
      <c r="CL117" s="33">
        <v>6765</v>
      </c>
      <c r="CM117" s="33">
        <v>5630</v>
      </c>
      <c r="CN117" s="33">
        <v>3256</v>
      </c>
      <c r="CO117" s="33">
        <v>21665</v>
      </c>
      <c r="CP117" s="33">
        <v>15870</v>
      </c>
      <c r="CQ117" s="33">
        <v>15789</v>
      </c>
      <c r="CR117" s="33">
        <v>18260</v>
      </c>
      <c r="CS117" s="33">
        <v>0</v>
      </c>
      <c r="CT117" s="33">
        <v>191</v>
      </c>
      <c r="CU117" s="33" t="s">
        <v>856</v>
      </c>
      <c r="CV117" s="33">
        <v>0</v>
      </c>
      <c r="CW117" s="33">
        <v>27</v>
      </c>
      <c r="CX117" s="33">
        <v>144</v>
      </c>
      <c r="CY117" s="33">
        <v>99</v>
      </c>
      <c r="CZ117" s="33">
        <v>0</v>
      </c>
      <c r="DA117" s="33">
        <v>228</v>
      </c>
      <c r="DB117" s="33">
        <v>33</v>
      </c>
      <c r="DC117" s="33">
        <v>7</v>
      </c>
      <c r="DD117" s="33">
        <v>0</v>
      </c>
      <c r="DE117" s="33">
        <v>617</v>
      </c>
      <c r="DF117" s="33">
        <v>20</v>
      </c>
      <c r="DG117" s="33" t="s">
        <v>856</v>
      </c>
      <c r="DH117" s="33">
        <v>491</v>
      </c>
      <c r="DI117" s="33" t="s">
        <v>856</v>
      </c>
      <c r="DJ117" s="33">
        <v>0</v>
      </c>
      <c r="DK117" s="33">
        <v>0</v>
      </c>
      <c r="DL117" s="33">
        <v>451</v>
      </c>
      <c r="DM117" s="33">
        <v>1106</v>
      </c>
      <c r="DN117" s="33">
        <v>1055</v>
      </c>
      <c r="DO117" s="33">
        <v>414</v>
      </c>
      <c r="DP117" s="33">
        <v>330</v>
      </c>
      <c r="DQ117" s="33">
        <v>947</v>
      </c>
      <c r="DR117" s="33">
        <v>1324</v>
      </c>
      <c r="DS117" s="33">
        <v>635</v>
      </c>
      <c r="DT117" s="33">
        <v>1064</v>
      </c>
      <c r="DU117" s="33">
        <v>1938</v>
      </c>
      <c r="DV117" s="33">
        <v>1646</v>
      </c>
      <c r="DW117" s="33">
        <v>160400</v>
      </c>
      <c r="DX117" s="33">
        <v>174089</v>
      </c>
      <c r="DY117" s="33">
        <v>136718</v>
      </c>
      <c r="DZ117" s="33">
        <v>135924</v>
      </c>
      <c r="EA117" s="33">
        <v>152198</v>
      </c>
      <c r="EB117" s="33">
        <v>129849</v>
      </c>
      <c r="EC117" s="33">
        <v>84397</v>
      </c>
      <c r="ED117" s="33">
        <v>61407</v>
      </c>
      <c r="EE117" s="33">
        <v>37085</v>
      </c>
      <c r="EF117" s="33">
        <v>342553</v>
      </c>
      <c r="EG117" s="33">
        <v>209995</v>
      </c>
      <c r="EH117" s="33">
        <v>214351</v>
      </c>
      <c r="EI117" s="33">
        <v>230998</v>
      </c>
      <c r="EJ117" s="37">
        <v>1464342.3430000001</v>
      </c>
      <c r="EK117" s="35">
        <v>1202589.8955999999</v>
      </c>
      <c r="EL117" s="34">
        <v>683176.23078999994</v>
      </c>
      <c r="EM117" s="34">
        <v>371702.34771</v>
      </c>
      <c r="EN117" s="35">
        <v>1150993.2895</v>
      </c>
      <c r="EO117" s="34">
        <v>949103.13933000003</v>
      </c>
      <c r="EP117" s="34">
        <v>507890.90601999999</v>
      </c>
      <c r="EQ117" s="34">
        <v>172216.04503000001</v>
      </c>
      <c r="ER117" s="35">
        <v>157595.61437</v>
      </c>
      <c r="ES117" s="35">
        <v>1635722.1521000001</v>
      </c>
      <c r="ET117" s="35">
        <v>1374481.8546</v>
      </c>
      <c r="EU117" s="35">
        <v>1321118.2361999999</v>
      </c>
      <c r="EV117" s="34">
        <v>2013096.3396999999</v>
      </c>
      <c r="EW117" s="37">
        <v>1563540.7649999999</v>
      </c>
      <c r="EX117" s="35">
        <v>1147269.6528</v>
      </c>
      <c r="EY117" s="34">
        <v>546292.21140999999</v>
      </c>
      <c r="EZ117" s="34">
        <v>181348.17718</v>
      </c>
      <c r="FA117" s="35">
        <v>1281241.6366000001</v>
      </c>
      <c r="FB117" s="34">
        <v>868286.19362000003</v>
      </c>
      <c r="FC117" s="35">
        <v>346006.15379999997</v>
      </c>
      <c r="FD117" s="34">
        <v>127189.48301</v>
      </c>
      <c r="FE117" s="37">
        <v>168040.33327999999</v>
      </c>
      <c r="FF117" s="37">
        <v>1353059.2718</v>
      </c>
      <c r="FG117" s="35">
        <v>1271741.8524</v>
      </c>
      <c r="FH117" s="35">
        <v>1316479.6229999999</v>
      </c>
      <c r="FI117" s="34">
        <v>1951853.193</v>
      </c>
      <c r="FJ117" s="35">
        <v>2347154.6161000002</v>
      </c>
      <c r="FK117" s="35">
        <v>2863505.3152999999</v>
      </c>
      <c r="FL117" s="35">
        <v>2840408.6299000001</v>
      </c>
      <c r="FM117" s="35">
        <v>2928871.0997000001</v>
      </c>
      <c r="FN117" s="37">
        <v>2169785.0129999998</v>
      </c>
      <c r="FO117" s="35">
        <v>2286007.6327999998</v>
      </c>
      <c r="FP117" s="35">
        <v>1655134.3485999999</v>
      </c>
      <c r="FQ117" s="35">
        <v>1365534.8007</v>
      </c>
      <c r="FR117" s="35">
        <v>705190.86785000004</v>
      </c>
      <c r="FS117" s="35">
        <v>5662721.2241000002</v>
      </c>
      <c r="FT117" s="35">
        <v>3899604.9367999998</v>
      </c>
      <c r="FU117" s="35">
        <v>3875328.4246999999</v>
      </c>
      <c r="FV117" s="34">
        <v>4313556.0026000002</v>
      </c>
      <c r="FW117" s="39">
        <v>57.429908453000003</v>
      </c>
      <c r="FX117" s="39">
        <v>60.167436037999998</v>
      </c>
      <c r="FY117" s="33">
        <v>769</v>
      </c>
      <c r="FZ117" s="38">
        <v>159.23003555</v>
      </c>
      <c r="GA117" s="38">
        <v>162.81981066</v>
      </c>
      <c r="GB117" s="33">
        <v>2081</v>
      </c>
      <c r="GC117" s="47">
        <f t="shared" si="7"/>
        <v>0</v>
      </c>
      <c r="GD117" s="49">
        <f t="shared" si="8"/>
        <v>0</v>
      </c>
      <c r="GE117" s="31">
        <f t="shared" si="9"/>
        <v>3</v>
      </c>
    </row>
    <row r="118" spans="1:187" hidden="1" x14ac:dyDescent="0.25">
      <c r="A118" s="32" t="s">
        <v>1108</v>
      </c>
      <c r="B118" s="32" t="s">
        <v>1108</v>
      </c>
      <c r="C118" s="32" t="s">
        <v>1109</v>
      </c>
      <c r="D118" s="45" t="s">
        <v>1656</v>
      </c>
      <c r="E118" s="45">
        <f t="shared" si="6"/>
        <v>54</v>
      </c>
      <c r="F118" s="33">
        <v>2158</v>
      </c>
      <c r="G118" s="33">
        <v>2122</v>
      </c>
      <c r="H118" s="33">
        <v>1805</v>
      </c>
      <c r="I118" s="33">
        <v>1295</v>
      </c>
      <c r="J118" s="33">
        <v>1626</v>
      </c>
      <c r="K118" s="33">
        <v>1576</v>
      </c>
      <c r="L118" s="33">
        <v>1067</v>
      </c>
      <c r="M118" s="33">
        <v>495</v>
      </c>
      <c r="N118" s="33">
        <v>4009</v>
      </c>
      <c r="O118" s="33">
        <v>2076</v>
      </c>
      <c r="P118" s="33">
        <v>1626</v>
      </c>
      <c r="Q118" s="33">
        <v>1837</v>
      </c>
      <c r="R118" s="33">
        <v>2596</v>
      </c>
      <c r="S118" s="33">
        <v>44698</v>
      </c>
      <c r="T118" s="33">
        <v>32622</v>
      </c>
      <c r="U118" s="33">
        <v>18465</v>
      </c>
      <c r="V118" s="33">
        <v>7879</v>
      </c>
      <c r="W118" s="33">
        <v>43542</v>
      </c>
      <c r="X118" s="33">
        <v>29719</v>
      </c>
      <c r="Y118" s="33">
        <v>14862</v>
      </c>
      <c r="Z118" s="33">
        <v>5013</v>
      </c>
      <c r="AA118" s="33">
        <v>43776</v>
      </c>
      <c r="AB118" s="33">
        <v>37523</v>
      </c>
      <c r="AC118" s="33">
        <v>33025</v>
      </c>
      <c r="AD118" s="33">
        <v>35402</v>
      </c>
      <c r="AE118" s="33">
        <v>47074</v>
      </c>
      <c r="AF118" s="33">
        <v>7950</v>
      </c>
      <c r="AG118" s="33">
        <v>5736</v>
      </c>
      <c r="AH118" s="33">
        <v>3617</v>
      </c>
      <c r="AI118" s="33">
        <v>1971</v>
      </c>
      <c r="AJ118" s="33">
        <v>7981</v>
      </c>
      <c r="AK118" s="33">
        <v>5715</v>
      </c>
      <c r="AL118" s="33">
        <v>3044</v>
      </c>
      <c r="AM118" s="33">
        <v>1155</v>
      </c>
      <c r="AN118" s="33">
        <v>9360</v>
      </c>
      <c r="AO118" s="33">
        <v>6897</v>
      </c>
      <c r="AP118" s="33">
        <v>6001</v>
      </c>
      <c r="AQ118" s="33">
        <v>6338</v>
      </c>
      <c r="AR118" s="33">
        <v>8573</v>
      </c>
      <c r="AS118" s="33">
        <v>2171</v>
      </c>
      <c r="AT118" s="33">
        <v>2288</v>
      </c>
      <c r="AU118" s="33">
        <v>1920</v>
      </c>
      <c r="AV118" s="33">
        <v>1359</v>
      </c>
      <c r="AW118" s="33">
        <v>2229</v>
      </c>
      <c r="AX118" s="33">
        <v>2012</v>
      </c>
      <c r="AY118" s="33">
        <v>1362</v>
      </c>
      <c r="AZ118" s="33">
        <v>606</v>
      </c>
      <c r="BA118" s="33">
        <v>4349</v>
      </c>
      <c r="BB118" s="33">
        <v>2543</v>
      </c>
      <c r="BC118" s="33">
        <v>1974</v>
      </c>
      <c r="BD118" s="33">
        <v>2180</v>
      </c>
      <c r="BE118" s="33">
        <v>2901</v>
      </c>
      <c r="BF118" s="33">
        <v>5779</v>
      </c>
      <c r="BG118" s="33">
        <v>3448</v>
      </c>
      <c r="BH118" s="33">
        <v>1697</v>
      </c>
      <c r="BI118" s="33">
        <v>612</v>
      </c>
      <c r="BJ118" s="33">
        <v>5752</v>
      </c>
      <c r="BK118" s="33">
        <v>3703</v>
      </c>
      <c r="BL118" s="33">
        <v>1682</v>
      </c>
      <c r="BM118" s="33">
        <v>549</v>
      </c>
      <c r="BN118" s="33">
        <v>5011</v>
      </c>
      <c r="BO118" s="33">
        <v>4354</v>
      </c>
      <c r="BP118" s="33">
        <v>4027</v>
      </c>
      <c r="BQ118" s="33">
        <v>4158</v>
      </c>
      <c r="BR118" s="33">
        <v>5672</v>
      </c>
      <c r="BS118" s="33">
        <v>3750</v>
      </c>
      <c r="BT118" s="33">
        <v>2888</v>
      </c>
      <c r="BU118" s="33">
        <v>1916</v>
      </c>
      <c r="BV118" s="33">
        <v>1107</v>
      </c>
      <c r="BW118" s="33">
        <v>3370</v>
      </c>
      <c r="BX118" s="33">
        <v>2468</v>
      </c>
      <c r="BY118" s="33">
        <v>1393</v>
      </c>
      <c r="BZ118" s="33">
        <v>565</v>
      </c>
      <c r="CA118" s="33">
        <v>4318</v>
      </c>
      <c r="CB118" s="33">
        <v>3193</v>
      </c>
      <c r="CC118" s="33">
        <v>2923</v>
      </c>
      <c r="CD118" s="33">
        <v>3013</v>
      </c>
      <c r="CE118" s="33">
        <v>4010</v>
      </c>
      <c r="CF118" s="33">
        <v>27067</v>
      </c>
      <c r="CG118" s="33">
        <v>30811</v>
      </c>
      <c r="CH118" s="33">
        <v>26568</v>
      </c>
      <c r="CI118" s="33">
        <v>19458</v>
      </c>
      <c r="CJ118" s="33">
        <v>29363</v>
      </c>
      <c r="CK118" s="33">
        <v>27175</v>
      </c>
      <c r="CL118" s="33">
        <v>19259</v>
      </c>
      <c r="CM118" s="33">
        <v>8744</v>
      </c>
      <c r="CN118" s="33">
        <v>59012</v>
      </c>
      <c r="CO118" s="33">
        <v>35104</v>
      </c>
      <c r="CP118" s="33">
        <v>27303</v>
      </c>
      <c r="CQ118" s="33">
        <v>30325</v>
      </c>
      <c r="CR118" s="33">
        <v>36701</v>
      </c>
      <c r="CS118" s="33">
        <v>48</v>
      </c>
      <c r="CT118" s="33">
        <v>267</v>
      </c>
      <c r="CU118" s="33">
        <v>45</v>
      </c>
      <c r="CV118" s="33">
        <v>1181</v>
      </c>
      <c r="CW118" s="33">
        <v>6</v>
      </c>
      <c r="CX118" s="33">
        <v>104</v>
      </c>
      <c r="CY118" s="33">
        <v>136</v>
      </c>
      <c r="CZ118" s="33">
        <v>339</v>
      </c>
      <c r="DA118" s="33">
        <v>188</v>
      </c>
      <c r="DB118" s="33">
        <v>628</v>
      </c>
      <c r="DC118" s="33">
        <v>571</v>
      </c>
      <c r="DD118" s="33">
        <v>697</v>
      </c>
      <c r="DE118" s="33">
        <v>81</v>
      </c>
      <c r="DF118" s="33">
        <v>778</v>
      </c>
      <c r="DG118" s="33">
        <v>949</v>
      </c>
      <c r="DH118" s="33">
        <v>2320</v>
      </c>
      <c r="DI118" s="33">
        <v>709</v>
      </c>
      <c r="DJ118" s="33">
        <v>430</v>
      </c>
      <c r="DK118" s="33">
        <v>1124</v>
      </c>
      <c r="DL118" s="33">
        <v>1139</v>
      </c>
      <c r="DM118" s="33">
        <v>1028</v>
      </c>
      <c r="DN118" s="33">
        <v>1461</v>
      </c>
      <c r="DO118" s="33">
        <v>2799</v>
      </c>
      <c r="DP118" s="33">
        <v>3127</v>
      </c>
      <c r="DQ118" s="33">
        <v>1068</v>
      </c>
      <c r="DR118" s="33">
        <v>185</v>
      </c>
      <c r="DS118" s="33">
        <v>334</v>
      </c>
      <c r="DT118" s="33">
        <v>5486</v>
      </c>
      <c r="DU118" s="33">
        <v>2136</v>
      </c>
      <c r="DV118" s="33">
        <v>5409</v>
      </c>
      <c r="DW118" s="33">
        <v>249903</v>
      </c>
      <c r="DX118" s="33">
        <v>250291</v>
      </c>
      <c r="DY118" s="33">
        <v>216874</v>
      </c>
      <c r="DZ118" s="33">
        <v>155922</v>
      </c>
      <c r="EA118" s="33">
        <v>190555</v>
      </c>
      <c r="EB118" s="33">
        <v>186529</v>
      </c>
      <c r="EC118" s="33">
        <v>127843</v>
      </c>
      <c r="ED118" s="33">
        <v>60008</v>
      </c>
      <c r="EE118" s="33">
        <v>472304</v>
      </c>
      <c r="EF118" s="33">
        <v>246747</v>
      </c>
      <c r="EG118" s="33">
        <v>192521</v>
      </c>
      <c r="EH118" s="33">
        <v>218389</v>
      </c>
      <c r="EI118" s="33">
        <v>307964</v>
      </c>
      <c r="EJ118" s="35">
        <v>5047341.0658</v>
      </c>
      <c r="EK118" s="35">
        <v>3959351.0575999999</v>
      </c>
      <c r="EL118" s="35">
        <v>2263253.4613000001</v>
      </c>
      <c r="EM118" s="35">
        <v>964679.46279999998</v>
      </c>
      <c r="EN118" s="35">
        <v>4940407.5798000004</v>
      </c>
      <c r="EO118" s="35">
        <v>3532845.6804999998</v>
      </c>
      <c r="EP118" s="35">
        <v>1796327.0726000001</v>
      </c>
      <c r="EQ118" s="34">
        <v>613120.34964000003</v>
      </c>
      <c r="ER118" s="35">
        <v>5177322.7309999997</v>
      </c>
      <c r="ES118" s="35">
        <v>4373934.9955000002</v>
      </c>
      <c r="ET118" s="37">
        <v>3877839.389</v>
      </c>
      <c r="EU118" s="35">
        <v>4167827.9262999999</v>
      </c>
      <c r="EV118" s="37">
        <v>5520400.6881999997</v>
      </c>
      <c r="EW118" s="35">
        <v>7122516.1072000004</v>
      </c>
      <c r="EX118" s="35">
        <v>3983219.9591999999</v>
      </c>
      <c r="EY118" s="35">
        <v>1727052.7923000001</v>
      </c>
      <c r="EZ118" s="35">
        <v>524218.97820000001</v>
      </c>
      <c r="FA118" s="35">
        <v>7559065.3241999997</v>
      </c>
      <c r="FB118" s="35">
        <v>4481227.0217000004</v>
      </c>
      <c r="FC118" s="35">
        <v>1823709.3178000001</v>
      </c>
      <c r="FD118" s="34">
        <v>538701.26208999997</v>
      </c>
      <c r="FE118" s="35">
        <v>5904932.4579999996</v>
      </c>
      <c r="FF118" s="35">
        <v>4916917.9675000003</v>
      </c>
      <c r="FG118" s="35">
        <v>5152386.1058</v>
      </c>
      <c r="FH118" s="35">
        <v>5335871.0543999998</v>
      </c>
      <c r="FI118" s="37">
        <v>6449603.1769000003</v>
      </c>
      <c r="FJ118" s="35">
        <v>6282440.8444999997</v>
      </c>
      <c r="FK118" s="37">
        <v>6890518.4560000002</v>
      </c>
      <c r="FL118" s="37">
        <v>5948350.0860000001</v>
      </c>
      <c r="FM118" s="35">
        <v>4229900.0357999997</v>
      </c>
      <c r="FN118" s="35">
        <v>6577044.6147999996</v>
      </c>
      <c r="FO118" s="35">
        <v>6412838.4660999998</v>
      </c>
      <c r="FP118" s="35">
        <v>4302606.1524</v>
      </c>
      <c r="FQ118" s="35">
        <v>1877258.1617999999</v>
      </c>
      <c r="FR118" s="35">
        <v>13295082.256999999</v>
      </c>
      <c r="FS118" s="37">
        <v>8064115.4725000001</v>
      </c>
      <c r="FT118" s="35">
        <v>5945650.5958000002</v>
      </c>
      <c r="FU118" s="35">
        <v>6736925.9539999999</v>
      </c>
      <c r="FV118" s="37">
        <v>8479182.5382000003</v>
      </c>
      <c r="FW118" s="39">
        <v>38.157969027</v>
      </c>
      <c r="FX118" s="39">
        <v>35.163711695000003</v>
      </c>
      <c r="FY118" s="33">
        <v>1307</v>
      </c>
      <c r="FZ118" s="39">
        <v>108.06816658</v>
      </c>
      <c r="GA118" s="39">
        <v>106.19064274</v>
      </c>
      <c r="GB118" s="33">
        <v>3947</v>
      </c>
      <c r="GC118" s="47">
        <f t="shared" si="7"/>
        <v>0</v>
      </c>
      <c r="GD118" s="49">
        <f t="shared" si="8"/>
        <v>0</v>
      </c>
      <c r="GE118" s="31">
        <f t="shared" si="9"/>
        <v>0</v>
      </c>
    </row>
    <row r="119" spans="1:187" hidden="1" x14ac:dyDescent="0.25">
      <c r="A119" s="32" t="s">
        <v>1092</v>
      </c>
      <c r="B119" s="32" t="s">
        <v>1092</v>
      </c>
      <c r="C119" s="32" t="s">
        <v>1093</v>
      </c>
      <c r="D119" s="45" t="s">
        <v>1637</v>
      </c>
      <c r="E119" s="45">
        <f t="shared" si="6"/>
        <v>41</v>
      </c>
      <c r="F119" s="33">
        <v>2302</v>
      </c>
      <c r="G119" s="33">
        <v>2520</v>
      </c>
      <c r="H119" s="33">
        <v>2185</v>
      </c>
      <c r="I119" s="33">
        <v>1957</v>
      </c>
      <c r="J119" s="33">
        <v>1954</v>
      </c>
      <c r="K119" s="33">
        <v>2064</v>
      </c>
      <c r="L119" s="33">
        <v>1460</v>
      </c>
      <c r="M119" s="33">
        <v>779</v>
      </c>
      <c r="N119" s="33">
        <v>619</v>
      </c>
      <c r="O119" s="33">
        <v>5038</v>
      </c>
      <c r="P119" s="33">
        <v>2984</v>
      </c>
      <c r="Q119" s="33">
        <v>3091</v>
      </c>
      <c r="R119" s="33">
        <v>3489</v>
      </c>
      <c r="S119" s="33">
        <v>10595</v>
      </c>
      <c r="T119" s="33">
        <v>9520</v>
      </c>
      <c r="U119" s="33">
        <v>5867</v>
      </c>
      <c r="V119" s="33">
        <v>2586</v>
      </c>
      <c r="W119" s="33">
        <v>9643</v>
      </c>
      <c r="X119" s="33">
        <v>8312</v>
      </c>
      <c r="Y119" s="33">
        <v>4605</v>
      </c>
      <c r="Z119" s="33">
        <v>1491</v>
      </c>
      <c r="AA119" s="33">
        <v>1557</v>
      </c>
      <c r="AB119" s="33">
        <v>15978</v>
      </c>
      <c r="AC119" s="33">
        <v>9823</v>
      </c>
      <c r="AD119" s="33">
        <v>11153</v>
      </c>
      <c r="AE119" s="33">
        <v>14108</v>
      </c>
      <c r="AF119" s="33">
        <v>2675</v>
      </c>
      <c r="AG119" s="33">
        <v>2709</v>
      </c>
      <c r="AH119" s="33">
        <v>2167</v>
      </c>
      <c r="AI119" s="33">
        <v>1587</v>
      </c>
      <c r="AJ119" s="33">
        <v>2640</v>
      </c>
      <c r="AK119" s="33">
        <v>2445</v>
      </c>
      <c r="AL119" s="33">
        <v>1572</v>
      </c>
      <c r="AM119" s="33">
        <v>731</v>
      </c>
      <c r="AN119" s="33">
        <v>596</v>
      </c>
      <c r="AO119" s="33">
        <v>5225</v>
      </c>
      <c r="AP119" s="33">
        <v>3221</v>
      </c>
      <c r="AQ119" s="33">
        <v>3547</v>
      </c>
      <c r="AR119" s="33">
        <v>3937</v>
      </c>
      <c r="AS119" s="33">
        <v>1378</v>
      </c>
      <c r="AT119" s="33">
        <v>1648</v>
      </c>
      <c r="AU119" s="33">
        <v>1574</v>
      </c>
      <c r="AV119" s="33">
        <v>1425</v>
      </c>
      <c r="AW119" s="33">
        <v>1248</v>
      </c>
      <c r="AX119" s="33">
        <v>1369</v>
      </c>
      <c r="AY119" s="33">
        <v>1038</v>
      </c>
      <c r="AZ119" s="33">
        <v>597</v>
      </c>
      <c r="BA119" s="33">
        <v>415</v>
      </c>
      <c r="BB119" s="33">
        <v>3271</v>
      </c>
      <c r="BC119" s="33">
        <v>1982</v>
      </c>
      <c r="BD119" s="33">
        <v>2218</v>
      </c>
      <c r="BE119" s="33">
        <v>2391</v>
      </c>
      <c r="BF119" s="33">
        <v>1297</v>
      </c>
      <c r="BG119" s="33">
        <v>1061</v>
      </c>
      <c r="BH119" s="33">
        <v>593</v>
      </c>
      <c r="BI119" s="33">
        <v>162</v>
      </c>
      <c r="BJ119" s="33">
        <v>1392</v>
      </c>
      <c r="BK119" s="33">
        <v>1076</v>
      </c>
      <c r="BL119" s="33">
        <v>534</v>
      </c>
      <c r="BM119" s="33">
        <v>134</v>
      </c>
      <c r="BN119" s="33">
        <v>181</v>
      </c>
      <c r="BO119" s="33">
        <v>1954</v>
      </c>
      <c r="BP119" s="33">
        <v>1239</v>
      </c>
      <c r="BQ119" s="33">
        <v>1329</v>
      </c>
      <c r="BR119" s="33">
        <v>1546</v>
      </c>
      <c r="BS119" s="33">
        <v>1426</v>
      </c>
      <c r="BT119" s="33">
        <v>1467</v>
      </c>
      <c r="BU119" s="33">
        <v>1140</v>
      </c>
      <c r="BV119" s="33">
        <v>881</v>
      </c>
      <c r="BW119" s="33">
        <v>1289</v>
      </c>
      <c r="BX119" s="33">
        <v>1172</v>
      </c>
      <c r="BY119" s="33">
        <v>760</v>
      </c>
      <c r="BZ119" s="33">
        <v>376</v>
      </c>
      <c r="CA119" s="33">
        <v>298</v>
      </c>
      <c r="CB119" s="33">
        <v>2632</v>
      </c>
      <c r="CC119" s="33">
        <v>1634</v>
      </c>
      <c r="CD119" s="33">
        <v>1813</v>
      </c>
      <c r="CE119" s="33">
        <v>2134</v>
      </c>
      <c r="CF119" s="33">
        <v>10322</v>
      </c>
      <c r="CG119" s="33">
        <v>13224</v>
      </c>
      <c r="CH119" s="33">
        <v>14460</v>
      </c>
      <c r="CI119" s="33">
        <v>12319</v>
      </c>
      <c r="CJ119" s="33">
        <v>9495</v>
      </c>
      <c r="CK119" s="33">
        <v>10682</v>
      </c>
      <c r="CL119" s="33">
        <v>9079</v>
      </c>
      <c r="CM119" s="33">
        <v>5351</v>
      </c>
      <c r="CN119" s="33">
        <v>3235</v>
      </c>
      <c r="CO119" s="33">
        <v>26499</v>
      </c>
      <c r="CP119" s="33">
        <v>17096</v>
      </c>
      <c r="CQ119" s="33">
        <v>18394</v>
      </c>
      <c r="CR119" s="33">
        <v>19708</v>
      </c>
      <c r="CS119" s="33">
        <v>0</v>
      </c>
      <c r="CT119" s="33">
        <v>0</v>
      </c>
      <c r="CU119" s="33">
        <v>0</v>
      </c>
      <c r="CV119" s="33">
        <v>0</v>
      </c>
      <c r="CW119" s="33">
        <v>203</v>
      </c>
      <c r="CX119" s="33" t="s">
        <v>856</v>
      </c>
      <c r="CY119" s="33">
        <v>79</v>
      </c>
      <c r="CZ119" s="33">
        <v>42</v>
      </c>
      <c r="DA119" s="33">
        <v>0</v>
      </c>
      <c r="DB119" s="33">
        <v>47</v>
      </c>
      <c r="DC119" s="33" t="s">
        <v>856</v>
      </c>
      <c r="DD119" s="33">
        <v>58</v>
      </c>
      <c r="DE119" s="33">
        <v>0</v>
      </c>
      <c r="DF119" s="33">
        <v>0</v>
      </c>
      <c r="DG119" s="33">
        <v>20</v>
      </c>
      <c r="DH119" s="33" t="s">
        <v>856</v>
      </c>
      <c r="DI119" s="33">
        <v>0</v>
      </c>
      <c r="DJ119" s="33">
        <v>345</v>
      </c>
      <c r="DK119" s="33">
        <v>195</v>
      </c>
      <c r="DL119" s="33">
        <v>242</v>
      </c>
      <c r="DM119" s="33">
        <v>1403</v>
      </c>
      <c r="DN119" s="33">
        <v>915</v>
      </c>
      <c r="DO119" s="33">
        <v>746</v>
      </c>
      <c r="DP119" s="33">
        <v>452</v>
      </c>
      <c r="DQ119" s="33">
        <v>1039</v>
      </c>
      <c r="DR119" s="33">
        <v>952</v>
      </c>
      <c r="DS119" s="33">
        <v>1374</v>
      </c>
      <c r="DT119" s="33">
        <v>830</v>
      </c>
      <c r="DU119" s="33">
        <v>2122</v>
      </c>
      <c r="DV119" s="33">
        <v>4823</v>
      </c>
      <c r="DW119" s="33">
        <v>261810</v>
      </c>
      <c r="DX119" s="33">
        <v>297647</v>
      </c>
      <c r="DY119" s="33">
        <v>262437</v>
      </c>
      <c r="DZ119" s="33">
        <v>242714</v>
      </c>
      <c r="EA119" s="33">
        <v>224824</v>
      </c>
      <c r="EB119" s="33">
        <v>244371</v>
      </c>
      <c r="EC119" s="33">
        <v>175525</v>
      </c>
      <c r="ED119" s="33">
        <v>95920</v>
      </c>
      <c r="EE119" s="33">
        <v>74513</v>
      </c>
      <c r="EF119" s="33">
        <v>595592</v>
      </c>
      <c r="EG119" s="33">
        <v>354847</v>
      </c>
      <c r="EH119" s="33">
        <v>369244</v>
      </c>
      <c r="EI119" s="33">
        <v>411052</v>
      </c>
      <c r="EJ119" s="35">
        <v>1178925.6924999999</v>
      </c>
      <c r="EK119" s="35">
        <v>1124291.1653</v>
      </c>
      <c r="EL119" s="34">
        <v>700576.68689000001</v>
      </c>
      <c r="EM119" s="34">
        <v>307964.75612999999</v>
      </c>
      <c r="EN119" s="35">
        <v>1089036.5216000001</v>
      </c>
      <c r="EO119" s="34">
        <v>987025.02966999996</v>
      </c>
      <c r="EP119" s="34">
        <v>554792.34450999997</v>
      </c>
      <c r="EQ119" s="34">
        <v>174843.92825</v>
      </c>
      <c r="ER119" s="35">
        <v>174035.89733000001</v>
      </c>
      <c r="ES119" s="35">
        <v>1853089.3892999999</v>
      </c>
      <c r="ET119" s="37">
        <v>1138926.9369999999</v>
      </c>
      <c r="EU119" s="35">
        <v>1303964.7105</v>
      </c>
      <c r="EV119" s="34">
        <v>1647439.1906999999</v>
      </c>
      <c r="EW119" s="35">
        <v>1492678.2112</v>
      </c>
      <c r="EX119" s="35">
        <v>1202268.0993999999</v>
      </c>
      <c r="EY119" s="34">
        <v>596024.03075999999</v>
      </c>
      <c r="EZ119" s="34">
        <v>157094.66755000001</v>
      </c>
      <c r="FA119" s="35">
        <v>1584239.0725</v>
      </c>
      <c r="FB119" s="35">
        <v>1133111.7856999999</v>
      </c>
      <c r="FC119" s="34">
        <v>564193.29330999998</v>
      </c>
      <c r="FD119" s="34">
        <v>110065.39698</v>
      </c>
      <c r="FE119" s="35">
        <v>203851.8412</v>
      </c>
      <c r="FF119" s="35">
        <v>2003501.9842999999</v>
      </c>
      <c r="FG119" s="37">
        <v>1360538.8629999999</v>
      </c>
      <c r="FH119" s="35">
        <v>1490087.7963</v>
      </c>
      <c r="FI119" s="35">
        <v>1781694.0726000001</v>
      </c>
      <c r="FJ119" s="35">
        <v>3246307.1534000002</v>
      </c>
      <c r="FK119" s="35">
        <v>4216501.2577999998</v>
      </c>
      <c r="FL119" s="35">
        <v>4243337.9412000002</v>
      </c>
      <c r="FM119" s="35">
        <v>3794130.9182000002</v>
      </c>
      <c r="FN119" s="35">
        <v>3013734.3878000001</v>
      </c>
      <c r="FO119" s="37">
        <v>3480894.5120000001</v>
      </c>
      <c r="FP119" s="35">
        <v>2720755.4191999999</v>
      </c>
      <c r="FQ119" s="35">
        <v>1579697.0991</v>
      </c>
      <c r="FR119" s="35">
        <v>1136148.7579000001</v>
      </c>
      <c r="FS119" s="35">
        <v>8377229.4973999998</v>
      </c>
      <c r="FT119" s="35">
        <v>5075857.2720999997</v>
      </c>
      <c r="FU119" s="35">
        <v>5681171.0252</v>
      </c>
      <c r="FV119" s="35">
        <v>6024952.1364000002</v>
      </c>
      <c r="FW119" s="39">
        <v>71.396707864000007</v>
      </c>
      <c r="FX119" s="39">
        <v>75.396345152999999</v>
      </c>
      <c r="FY119" s="33">
        <v>1246</v>
      </c>
      <c r="FZ119" s="41">
        <v>143.31436396999999</v>
      </c>
      <c r="GA119" s="38">
        <v>146.98051555000001</v>
      </c>
      <c r="GB119" s="33">
        <v>2429</v>
      </c>
      <c r="GC119" s="47">
        <f t="shared" si="7"/>
        <v>0</v>
      </c>
      <c r="GD119" s="49">
        <f t="shared" si="8"/>
        <v>0</v>
      </c>
      <c r="GE119" s="31">
        <f t="shared" si="9"/>
        <v>3</v>
      </c>
    </row>
    <row r="120" spans="1:187" hidden="1" x14ac:dyDescent="0.25">
      <c r="A120" s="32" t="s">
        <v>964</v>
      </c>
      <c r="B120" s="32" t="s">
        <v>964</v>
      </c>
      <c r="C120" s="32" t="s">
        <v>965</v>
      </c>
      <c r="D120" s="45" t="s">
        <v>1545</v>
      </c>
      <c r="E120" s="45">
        <f t="shared" si="6"/>
        <v>63</v>
      </c>
      <c r="F120" s="33">
        <v>1661</v>
      </c>
      <c r="G120" s="33">
        <v>1813</v>
      </c>
      <c r="H120" s="33">
        <v>1620</v>
      </c>
      <c r="I120" s="33">
        <v>1316</v>
      </c>
      <c r="J120" s="33">
        <v>1584</v>
      </c>
      <c r="K120" s="33">
        <v>1560</v>
      </c>
      <c r="L120" s="33">
        <v>1211</v>
      </c>
      <c r="M120" s="33">
        <v>687</v>
      </c>
      <c r="N120" s="33">
        <v>1908</v>
      </c>
      <c r="O120" s="33">
        <v>4262</v>
      </c>
      <c r="P120" s="33">
        <v>3745</v>
      </c>
      <c r="Q120" s="33">
        <v>1238</v>
      </c>
      <c r="R120" s="33">
        <v>299</v>
      </c>
      <c r="S120" s="33">
        <v>12685</v>
      </c>
      <c r="T120" s="33">
        <v>10306</v>
      </c>
      <c r="U120" s="33">
        <v>6031</v>
      </c>
      <c r="V120" s="33">
        <v>2997</v>
      </c>
      <c r="W120" s="33">
        <v>12831</v>
      </c>
      <c r="X120" s="33">
        <v>9871</v>
      </c>
      <c r="Y120" s="33">
        <v>5211</v>
      </c>
      <c r="Z120" s="33">
        <v>1830</v>
      </c>
      <c r="AA120" s="33">
        <v>8206</v>
      </c>
      <c r="AB120" s="33">
        <v>23307</v>
      </c>
      <c r="AC120" s="33">
        <v>20943</v>
      </c>
      <c r="AD120" s="33">
        <v>7027</v>
      </c>
      <c r="AE120" s="33">
        <v>2279</v>
      </c>
      <c r="AF120" s="33">
        <v>3736</v>
      </c>
      <c r="AG120" s="33">
        <v>3329</v>
      </c>
      <c r="AH120" s="33">
        <v>2413</v>
      </c>
      <c r="AI120" s="33">
        <v>1595</v>
      </c>
      <c r="AJ120" s="33">
        <v>3934</v>
      </c>
      <c r="AK120" s="33">
        <v>3433</v>
      </c>
      <c r="AL120" s="33">
        <v>2172</v>
      </c>
      <c r="AM120" s="33">
        <v>973</v>
      </c>
      <c r="AN120" s="33">
        <v>3233</v>
      </c>
      <c r="AO120" s="33">
        <v>8014</v>
      </c>
      <c r="AP120" s="33">
        <v>7345</v>
      </c>
      <c r="AQ120" s="33">
        <v>2287</v>
      </c>
      <c r="AR120" s="33">
        <v>706</v>
      </c>
      <c r="AS120" s="33">
        <v>1357</v>
      </c>
      <c r="AT120" s="33">
        <v>1539</v>
      </c>
      <c r="AU120" s="33">
        <v>1511</v>
      </c>
      <c r="AV120" s="33">
        <v>1210</v>
      </c>
      <c r="AW120" s="33">
        <v>1418</v>
      </c>
      <c r="AX120" s="33">
        <v>1499</v>
      </c>
      <c r="AY120" s="33">
        <v>1157</v>
      </c>
      <c r="AZ120" s="33">
        <v>677</v>
      </c>
      <c r="BA120" s="33">
        <v>1703</v>
      </c>
      <c r="BB120" s="33">
        <v>3919</v>
      </c>
      <c r="BC120" s="33">
        <v>3404</v>
      </c>
      <c r="BD120" s="33">
        <v>1093</v>
      </c>
      <c r="BE120" s="33">
        <v>249</v>
      </c>
      <c r="BF120" s="33">
        <v>2379</v>
      </c>
      <c r="BG120" s="33">
        <v>1790</v>
      </c>
      <c r="BH120" s="33">
        <v>902</v>
      </c>
      <c r="BI120" s="33">
        <v>385</v>
      </c>
      <c r="BJ120" s="33">
        <v>2516</v>
      </c>
      <c r="BK120" s="33">
        <v>1934</v>
      </c>
      <c r="BL120" s="33">
        <v>1015</v>
      </c>
      <c r="BM120" s="33">
        <v>296</v>
      </c>
      <c r="BN120" s="33">
        <v>1530</v>
      </c>
      <c r="BO120" s="33">
        <v>4095</v>
      </c>
      <c r="BP120" s="33">
        <v>3941</v>
      </c>
      <c r="BQ120" s="33">
        <v>1194</v>
      </c>
      <c r="BR120" s="33">
        <v>457</v>
      </c>
      <c r="BS120" s="33">
        <v>1862</v>
      </c>
      <c r="BT120" s="33">
        <v>1576</v>
      </c>
      <c r="BU120" s="33">
        <v>1189</v>
      </c>
      <c r="BV120" s="33">
        <v>849</v>
      </c>
      <c r="BW120" s="33">
        <v>1824</v>
      </c>
      <c r="BX120" s="33">
        <v>1478</v>
      </c>
      <c r="BY120" s="33">
        <v>916</v>
      </c>
      <c r="BZ120" s="33">
        <v>476</v>
      </c>
      <c r="CA120" s="33">
        <v>1455</v>
      </c>
      <c r="CB120" s="33">
        <v>3864</v>
      </c>
      <c r="CC120" s="33">
        <v>3451</v>
      </c>
      <c r="CD120" s="33">
        <v>1090</v>
      </c>
      <c r="CE120" s="33">
        <v>310</v>
      </c>
      <c r="CF120" s="33">
        <v>9909</v>
      </c>
      <c r="CG120" s="33">
        <v>10974</v>
      </c>
      <c r="CH120" s="33">
        <v>11802</v>
      </c>
      <c r="CI120" s="33">
        <v>9769</v>
      </c>
      <c r="CJ120" s="33">
        <v>8646</v>
      </c>
      <c r="CK120" s="33">
        <v>10916</v>
      </c>
      <c r="CL120" s="33">
        <v>9940</v>
      </c>
      <c r="CM120" s="33">
        <v>5515</v>
      </c>
      <c r="CN120" s="33">
        <v>13056</v>
      </c>
      <c r="CO120" s="33">
        <v>30303</v>
      </c>
      <c r="CP120" s="33">
        <v>24401</v>
      </c>
      <c r="CQ120" s="33">
        <v>8198</v>
      </c>
      <c r="CR120" s="33">
        <v>1513</v>
      </c>
      <c r="CS120" s="33">
        <v>0</v>
      </c>
      <c r="CT120" s="33">
        <v>5</v>
      </c>
      <c r="CU120" s="33">
        <v>0</v>
      </c>
      <c r="CV120" s="33">
        <v>286</v>
      </c>
      <c r="CW120" s="33">
        <v>156</v>
      </c>
      <c r="CX120" s="33">
        <v>0</v>
      </c>
      <c r="CY120" s="33">
        <v>166</v>
      </c>
      <c r="CZ120" s="33">
        <v>0</v>
      </c>
      <c r="DA120" s="33">
        <v>0</v>
      </c>
      <c r="DB120" s="33">
        <v>114</v>
      </c>
      <c r="DC120" s="33">
        <v>23</v>
      </c>
      <c r="DD120" s="33">
        <v>74</v>
      </c>
      <c r="DE120" s="33">
        <v>178</v>
      </c>
      <c r="DF120" s="33" t="s">
        <v>856</v>
      </c>
      <c r="DG120" s="33">
        <v>432</v>
      </c>
      <c r="DH120" s="33">
        <v>953</v>
      </c>
      <c r="DI120" s="33">
        <v>32</v>
      </c>
      <c r="DJ120" s="33">
        <v>649</v>
      </c>
      <c r="DK120" s="33">
        <v>94</v>
      </c>
      <c r="DL120" s="33">
        <v>582</v>
      </c>
      <c r="DM120" s="33">
        <v>491</v>
      </c>
      <c r="DN120" s="33">
        <v>1029</v>
      </c>
      <c r="DO120" s="33">
        <v>579</v>
      </c>
      <c r="DP120" s="33">
        <v>1931</v>
      </c>
      <c r="DQ120" s="33">
        <v>920</v>
      </c>
      <c r="DR120" s="33">
        <v>20</v>
      </c>
      <c r="DS120" s="33">
        <v>1305</v>
      </c>
      <c r="DT120" s="33">
        <v>2899</v>
      </c>
      <c r="DU120" s="33">
        <v>58</v>
      </c>
      <c r="DV120" s="33">
        <v>8388</v>
      </c>
      <c r="DW120" s="33">
        <v>190082</v>
      </c>
      <c r="DX120" s="33">
        <v>212209</v>
      </c>
      <c r="DY120" s="33">
        <v>193939</v>
      </c>
      <c r="DZ120" s="33">
        <v>157678</v>
      </c>
      <c r="EA120" s="33">
        <v>184543</v>
      </c>
      <c r="EB120" s="33">
        <v>184643</v>
      </c>
      <c r="EC120" s="33">
        <v>146469</v>
      </c>
      <c r="ED120" s="33">
        <v>82986</v>
      </c>
      <c r="EE120" s="33">
        <v>224716</v>
      </c>
      <c r="EF120" s="33">
        <v>505514</v>
      </c>
      <c r="EG120" s="33">
        <v>442188</v>
      </c>
      <c r="EH120" s="33">
        <v>146116</v>
      </c>
      <c r="EI120" s="33">
        <v>34015</v>
      </c>
      <c r="EJ120" s="35">
        <v>1377156.9523</v>
      </c>
      <c r="EK120" s="35">
        <v>1145131.1111000001</v>
      </c>
      <c r="EL120" s="34">
        <v>670248.89054000005</v>
      </c>
      <c r="EM120" s="34">
        <v>317708.28633999999</v>
      </c>
      <c r="EN120" s="35">
        <v>1337496.5242999999</v>
      </c>
      <c r="EO120" s="37">
        <v>1084984.0419999999</v>
      </c>
      <c r="EP120" s="34">
        <v>561556.00815000001</v>
      </c>
      <c r="EQ120" s="35">
        <v>201856.38039999999</v>
      </c>
      <c r="ER120" s="34">
        <v>909418.35580000002</v>
      </c>
      <c r="ES120" s="34">
        <v>2529380.1088999999</v>
      </c>
      <c r="ET120" s="37">
        <v>2254676.781</v>
      </c>
      <c r="EU120" s="35">
        <v>754928.51532999997</v>
      </c>
      <c r="EV120" s="35">
        <v>247734.43411999999</v>
      </c>
      <c r="EW120" s="35">
        <v>2069354.3296999999</v>
      </c>
      <c r="EX120" s="35">
        <v>1431485.3746</v>
      </c>
      <c r="EY120" s="34">
        <v>686459.51668</v>
      </c>
      <c r="EZ120" s="35">
        <v>252260.59160000001</v>
      </c>
      <c r="FA120" s="40">
        <v>2074015.14</v>
      </c>
      <c r="FB120" s="35">
        <v>1358261.2064</v>
      </c>
      <c r="FC120" s="34">
        <v>726500.73704000004</v>
      </c>
      <c r="FD120" s="34">
        <v>177507.85728</v>
      </c>
      <c r="FE120" s="34">
        <v>1092717.3770999999</v>
      </c>
      <c r="FF120" s="34">
        <v>3267694.3435999998</v>
      </c>
      <c r="FG120" s="35">
        <v>3185063.4788000002</v>
      </c>
      <c r="FH120" s="35">
        <v>883920.49586999998</v>
      </c>
      <c r="FI120" s="35">
        <v>346449.05797000002</v>
      </c>
      <c r="FJ120" s="35">
        <v>3028145.7664000001</v>
      </c>
      <c r="FK120" s="37">
        <v>3553384.5819999999</v>
      </c>
      <c r="FL120" s="35">
        <v>3785734.9333000001</v>
      </c>
      <c r="FM120" s="35">
        <v>3038859.4797</v>
      </c>
      <c r="FN120" s="35">
        <v>3034301.7322999998</v>
      </c>
      <c r="FO120" s="35">
        <v>3458901.3632999999</v>
      </c>
      <c r="FP120" s="35">
        <v>2915737.7185999998</v>
      </c>
      <c r="FQ120" s="35">
        <v>1766116.8530999999</v>
      </c>
      <c r="FR120" s="34">
        <v>4104977.8881000001</v>
      </c>
      <c r="FS120" s="35">
        <v>9326816.9326000009</v>
      </c>
      <c r="FT120" s="35">
        <v>8035436.5268999999</v>
      </c>
      <c r="FU120" s="35">
        <v>2583455.2264</v>
      </c>
      <c r="FV120" s="35">
        <v>530495.85465999995</v>
      </c>
      <c r="FW120" s="39">
        <v>49.748235059000002</v>
      </c>
      <c r="FX120" s="39">
        <v>48.320593004000003</v>
      </c>
      <c r="FY120" s="33">
        <v>1043</v>
      </c>
      <c r="FZ120" s="39">
        <v>129.22208207</v>
      </c>
      <c r="GA120" s="39">
        <v>125.64280751</v>
      </c>
      <c r="GB120" s="33">
        <v>2712</v>
      </c>
      <c r="GC120" s="47">
        <f t="shared" si="7"/>
        <v>0</v>
      </c>
      <c r="GD120" s="49">
        <f t="shared" si="8"/>
        <v>0</v>
      </c>
      <c r="GE120" s="31">
        <f t="shared" si="9"/>
        <v>1</v>
      </c>
    </row>
    <row r="121" spans="1:187" hidden="1" x14ac:dyDescent="0.25">
      <c r="A121" s="32" t="s">
        <v>1200</v>
      </c>
      <c r="B121" s="32" t="s">
        <v>1200</v>
      </c>
      <c r="C121" s="32" t="s">
        <v>1758</v>
      </c>
      <c r="D121" s="69" t="s">
        <v>1598</v>
      </c>
      <c r="E121" s="45">
        <f t="shared" si="6"/>
        <v>73</v>
      </c>
      <c r="F121" s="33" t="s">
        <v>2053</v>
      </c>
      <c r="G121" s="33" t="s">
        <v>2053</v>
      </c>
      <c r="H121" s="33" t="s">
        <v>2053</v>
      </c>
      <c r="I121" s="33" t="s">
        <v>2053</v>
      </c>
      <c r="J121" s="33" t="s">
        <v>2053</v>
      </c>
      <c r="K121" s="33" t="s">
        <v>2053</v>
      </c>
      <c r="L121" s="33" t="s">
        <v>2053</v>
      </c>
      <c r="M121" s="33" t="s">
        <v>2053</v>
      </c>
      <c r="N121" s="33" t="s">
        <v>2053</v>
      </c>
      <c r="O121" s="33" t="s">
        <v>2053</v>
      </c>
      <c r="P121" s="33" t="s">
        <v>2053</v>
      </c>
      <c r="Q121" s="33" t="s">
        <v>2053</v>
      </c>
      <c r="R121" s="33" t="s">
        <v>2053</v>
      </c>
      <c r="S121" s="33">
        <v>5460</v>
      </c>
      <c r="T121" s="33">
        <v>3678</v>
      </c>
      <c r="U121" s="33">
        <v>1508</v>
      </c>
      <c r="V121" s="33">
        <v>605</v>
      </c>
      <c r="W121" s="33">
        <v>3437</v>
      </c>
      <c r="X121" s="33">
        <v>2089</v>
      </c>
      <c r="Y121" s="33">
        <v>813</v>
      </c>
      <c r="Z121" s="33">
        <v>179</v>
      </c>
      <c r="AA121" s="33">
        <v>909</v>
      </c>
      <c r="AB121" s="33">
        <v>2940</v>
      </c>
      <c r="AC121" s="33">
        <v>5782</v>
      </c>
      <c r="AD121" s="33">
        <v>4510</v>
      </c>
      <c r="AE121" s="33">
        <v>3628</v>
      </c>
      <c r="AF121" s="33">
        <v>444</v>
      </c>
      <c r="AG121" s="33">
        <v>286</v>
      </c>
      <c r="AH121" s="33">
        <v>125</v>
      </c>
      <c r="AI121" s="33">
        <v>59</v>
      </c>
      <c r="AJ121" s="33">
        <v>328</v>
      </c>
      <c r="AK121" s="33">
        <v>186</v>
      </c>
      <c r="AL121" s="33">
        <v>72</v>
      </c>
      <c r="AM121" s="33">
        <v>25</v>
      </c>
      <c r="AN121" s="33">
        <v>74</v>
      </c>
      <c r="AO121" s="33">
        <v>239</v>
      </c>
      <c r="AP121" s="33">
        <v>499</v>
      </c>
      <c r="AQ121" s="33">
        <v>380</v>
      </c>
      <c r="AR121" s="33">
        <v>333</v>
      </c>
      <c r="AS121" s="33">
        <v>20</v>
      </c>
      <c r="AT121" s="33">
        <v>36</v>
      </c>
      <c r="AU121" s="33">
        <v>23</v>
      </c>
      <c r="AV121" s="33">
        <v>28</v>
      </c>
      <c r="AW121" s="33">
        <v>34</v>
      </c>
      <c r="AX121" s="33">
        <v>28</v>
      </c>
      <c r="AY121" s="33">
        <v>21</v>
      </c>
      <c r="AZ121" s="33">
        <v>17</v>
      </c>
      <c r="BA121" s="33">
        <v>20</v>
      </c>
      <c r="BB121" s="33">
        <v>47</v>
      </c>
      <c r="BC121" s="33">
        <v>63</v>
      </c>
      <c r="BD121" s="33">
        <v>42</v>
      </c>
      <c r="BE121" s="33">
        <v>35</v>
      </c>
      <c r="BF121" s="33">
        <v>424</v>
      </c>
      <c r="BG121" s="33">
        <v>250</v>
      </c>
      <c r="BH121" s="33">
        <v>102</v>
      </c>
      <c r="BI121" s="33">
        <v>31</v>
      </c>
      <c r="BJ121" s="33">
        <v>294</v>
      </c>
      <c r="BK121" s="33">
        <v>158</v>
      </c>
      <c r="BL121" s="33">
        <v>51</v>
      </c>
      <c r="BM121" s="33">
        <v>8</v>
      </c>
      <c r="BN121" s="33">
        <v>54</v>
      </c>
      <c r="BO121" s="33">
        <v>192</v>
      </c>
      <c r="BP121" s="33">
        <v>436</v>
      </c>
      <c r="BQ121" s="33">
        <v>338</v>
      </c>
      <c r="BR121" s="33">
        <v>298</v>
      </c>
      <c r="BS121" s="33">
        <v>338</v>
      </c>
      <c r="BT121" s="33">
        <v>203</v>
      </c>
      <c r="BU121" s="33">
        <v>74</v>
      </c>
      <c r="BV121" s="33">
        <v>21</v>
      </c>
      <c r="BW121" s="33">
        <v>230</v>
      </c>
      <c r="BX121" s="33">
        <v>108</v>
      </c>
      <c r="BY121" s="33">
        <v>34</v>
      </c>
      <c r="BZ121" s="33">
        <v>8</v>
      </c>
      <c r="CA121" s="33">
        <v>39</v>
      </c>
      <c r="CB121" s="33">
        <v>161</v>
      </c>
      <c r="CC121" s="33">
        <v>347</v>
      </c>
      <c r="CD121" s="33">
        <v>259</v>
      </c>
      <c r="CE121" s="33">
        <v>210</v>
      </c>
      <c r="CF121" s="33">
        <v>2254</v>
      </c>
      <c r="CG121" s="33">
        <v>2265</v>
      </c>
      <c r="CH121" s="33">
        <v>1342</v>
      </c>
      <c r="CI121" s="33">
        <v>967</v>
      </c>
      <c r="CJ121" s="33">
        <v>2157</v>
      </c>
      <c r="CK121" s="33">
        <v>1642</v>
      </c>
      <c r="CL121" s="33">
        <v>916</v>
      </c>
      <c r="CM121" s="33">
        <v>377</v>
      </c>
      <c r="CN121" s="33">
        <v>1094</v>
      </c>
      <c r="CO121" s="33">
        <v>2258</v>
      </c>
      <c r="CP121" s="33">
        <v>3499</v>
      </c>
      <c r="CQ121" s="33">
        <v>2693</v>
      </c>
      <c r="CR121" s="33">
        <v>2376</v>
      </c>
      <c r="CS121" s="33">
        <v>0</v>
      </c>
      <c r="CT121" s="33">
        <v>0</v>
      </c>
      <c r="CU121" s="33">
        <v>0</v>
      </c>
      <c r="CV121" s="33">
        <v>0</v>
      </c>
      <c r="CW121" s="33">
        <v>0</v>
      </c>
      <c r="CX121" s="33">
        <v>0</v>
      </c>
      <c r="CY121" s="33">
        <v>0</v>
      </c>
      <c r="CZ121" s="33">
        <v>0</v>
      </c>
      <c r="DA121" s="33" t="s">
        <v>856</v>
      </c>
      <c r="DB121" s="33">
        <v>27</v>
      </c>
      <c r="DC121" s="33">
        <v>0</v>
      </c>
      <c r="DD121" s="33">
        <v>0</v>
      </c>
      <c r="DE121" s="33">
        <v>61</v>
      </c>
      <c r="DF121" s="33">
        <v>0</v>
      </c>
      <c r="DG121" s="33">
        <v>0</v>
      </c>
      <c r="DH121" s="33">
        <v>0</v>
      </c>
      <c r="DI121" s="33">
        <v>0</v>
      </c>
      <c r="DJ121" s="33">
        <v>0</v>
      </c>
      <c r="DK121" s="33">
        <v>10</v>
      </c>
      <c r="DL121" s="33">
        <v>0</v>
      </c>
      <c r="DM121" s="33">
        <v>0</v>
      </c>
      <c r="DN121" s="33">
        <v>0</v>
      </c>
      <c r="DO121" s="33">
        <v>0</v>
      </c>
      <c r="DP121" s="33" t="s">
        <v>856</v>
      </c>
      <c r="DQ121" s="33">
        <v>1224</v>
      </c>
      <c r="DR121" s="33">
        <v>0</v>
      </c>
      <c r="DS121" s="33">
        <v>0</v>
      </c>
      <c r="DT121" s="33">
        <v>0</v>
      </c>
      <c r="DU121" s="33">
        <v>160</v>
      </c>
      <c r="DV121" s="33" t="s">
        <v>856</v>
      </c>
      <c r="DW121" s="33" t="s">
        <v>2053</v>
      </c>
      <c r="DX121" s="33" t="s">
        <v>2053</v>
      </c>
      <c r="DY121" s="33" t="s">
        <v>2053</v>
      </c>
      <c r="DZ121" s="33" t="s">
        <v>2053</v>
      </c>
      <c r="EA121" s="33" t="s">
        <v>2053</v>
      </c>
      <c r="EB121" s="33" t="s">
        <v>2053</v>
      </c>
      <c r="EC121" s="33" t="s">
        <v>2053</v>
      </c>
      <c r="ED121" s="33" t="s">
        <v>2053</v>
      </c>
      <c r="EE121" s="33" t="s">
        <v>2053</v>
      </c>
      <c r="EF121" s="33" t="s">
        <v>2053</v>
      </c>
      <c r="EG121" s="33" t="s">
        <v>2053</v>
      </c>
      <c r="EH121" s="33" t="s">
        <v>2053</v>
      </c>
      <c r="EI121" s="33" t="s">
        <v>2053</v>
      </c>
      <c r="EJ121" s="34">
        <v>665688.58677000005</v>
      </c>
      <c r="EK121" s="34">
        <v>478426.53957000002</v>
      </c>
      <c r="EL121" s="34">
        <v>191447.35829</v>
      </c>
      <c r="EM121" s="36">
        <v>68410.915122000006</v>
      </c>
      <c r="EN121" s="34">
        <v>427426.80504000001</v>
      </c>
      <c r="EO121" s="34">
        <v>251699.07516000001</v>
      </c>
      <c r="EP121" s="36">
        <v>98771.869187999997</v>
      </c>
      <c r="EQ121" s="36">
        <v>22048.820170999999</v>
      </c>
      <c r="ER121" s="34">
        <v>104523.63705999999</v>
      </c>
      <c r="ES121" s="34">
        <v>380757.98408000002</v>
      </c>
      <c r="ET121" s="35">
        <v>723921.66390000004</v>
      </c>
      <c r="EU121" s="34">
        <v>557048.27601000003</v>
      </c>
      <c r="EV121" s="34">
        <v>437668.40824999998</v>
      </c>
      <c r="EW121" s="35">
        <v>1807402.8651999999</v>
      </c>
      <c r="EX121" s="35">
        <v>1139702.7830999999</v>
      </c>
      <c r="EY121" s="34">
        <v>428680.06247</v>
      </c>
      <c r="EZ121" s="36">
        <v>89980.985665999993</v>
      </c>
      <c r="FA121" s="35">
        <v>1300184.3600999999</v>
      </c>
      <c r="FB121" s="34">
        <v>686027.18704999995</v>
      </c>
      <c r="FC121" s="34">
        <v>190884.45168</v>
      </c>
      <c r="FD121" s="33">
        <v>16821</v>
      </c>
      <c r="FE121" s="37">
        <v>231711.18375</v>
      </c>
      <c r="FF121" s="35">
        <v>841711.44452000002</v>
      </c>
      <c r="FG121" s="35">
        <v>1787618.6651999999</v>
      </c>
      <c r="FH121" s="34">
        <v>1478289.0628</v>
      </c>
      <c r="FI121" s="34">
        <v>1320353.3389999999</v>
      </c>
      <c r="FJ121" s="34">
        <v>139692.15794999999</v>
      </c>
      <c r="FK121" s="34">
        <v>179126.57049000001</v>
      </c>
      <c r="FL121" s="34">
        <v>90146.208769999997</v>
      </c>
      <c r="FM121" s="35">
        <v>111846.8244</v>
      </c>
      <c r="FN121" s="34">
        <v>199274.27278999999</v>
      </c>
      <c r="FO121" s="34">
        <v>239602.94273000001</v>
      </c>
      <c r="FP121" s="34">
        <v>125161.61042</v>
      </c>
      <c r="FQ121" s="35">
        <v>67215.1538</v>
      </c>
      <c r="FR121" s="34">
        <v>163697.66734000001</v>
      </c>
      <c r="FS121" s="34">
        <v>212833.83851999999</v>
      </c>
      <c r="FT121" s="34">
        <v>336178.69172</v>
      </c>
      <c r="FU121" s="34">
        <v>242845.77757999999</v>
      </c>
      <c r="FV121" s="34">
        <v>196509.76618000001</v>
      </c>
      <c r="FW121" s="42">
        <v>7.9412153221999997</v>
      </c>
      <c r="FX121" s="42">
        <v>6.5573770492000003</v>
      </c>
      <c r="FY121" s="33">
        <v>10</v>
      </c>
      <c r="FZ121" s="39">
        <v>70.814794173999999</v>
      </c>
      <c r="GA121" s="39">
        <v>66.885245901999994</v>
      </c>
      <c r="GB121" s="33">
        <v>102</v>
      </c>
      <c r="GC121" s="47">
        <f t="shared" si="7"/>
        <v>0</v>
      </c>
      <c r="GD121" s="49">
        <f t="shared" si="8"/>
        <v>0</v>
      </c>
      <c r="GE121" s="31">
        <f t="shared" si="9"/>
        <v>3</v>
      </c>
    </row>
    <row r="122" spans="1:187" hidden="1" x14ac:dyDescent="0.25">
      <c r="A122" s="32" t="s">
        <v>990</v>
      </c>
      <c r="B122" s="32" t="s">
        <v>990</v>
      </c>
      <c r="C122" s="32" t="s">
        <v>991</v>
      </c>
      <c r="D122" s="45" t="s">
        <v>1563</v>
      </c>
      <c r="E122" s="45">
        <f t="shared" si="6"/>
        <v>34</v>
      </c>
      <c r="F122" s="33">
        <v>1734</v>
      </c>
      <c r="G122" s="33">
        <v>1659</v>
      </c>
      <c r="H122" s="33">
        <v>1429</v>
      </c>
      <c r="I122" s="33">
        <v>1249</v>
      </c>
      <c r="J122" s="33">
        <v>1339</v>
      </c>
      <c r="K122" s="33">
        <v>1288</v>
      </c>
      <c r="L122" s="33">
        <v>851</v>
      </c>
      <c r="M122" s="33">
        <v>499</v>
      </c>
      <c r="N122" s="33">
        <v>3520</v>
      </c>
      <c r="O122" s="33">
        <v>2500</v>
      </c>
      <c r="P122" s="33">
        <v>1771</v>
      </c>
      <c r="Q122" s="33">
        <v>1586</v>
      </c>
      <c r="R122" s="33">
        <v>671</v>
      </c>
      <c r="S122" s="33">
        <v>17931</v>
      </c>
      <c r="T122" s="33">
        <v>14614</v>
      </c>
      <c r="U122" s="33">
        <v>9053</v>
      </c>
      <c r="V122" s="33">
        <v>4384</v>
      </c>
      <c r="W122" s="33">
        <v>15396</v>
      </c>
      <c r="X122" s="33">
        <v>11194</v>
      </c>
      <c r="Y122" s="33">
        <v>6350</v>
      </c>
      <c r="Z122" s="33">
        <v>2159</v>
      </c>
      <c r="AA122" s="33">
        <v>23746</v>
      </c>
      <c r="AB122" s="33">
        <v>20329</v>
      </c>
      <c r="AC122" s="33">
        <v>14426</v>
      </c>
      <c r="AD122" s="33">
        <v>15077</v>
      </c>
      <c r="AE122" s="33">
        <v>7503</v>
      </c>
      <c r="AF122" s="33">
        <v>3799</v>
      </c>
      <c r="AG122" s="33">
        <v>3399</v>
      </c>
      <c r="AH122" s="33">
        <v>2364</v>
      </c>
      <c r="AI122" s="33">
        <v>1552</v>
      </c>
      <c r="AJ122" s="33">
        <v>3407</v>
      </c>
      <c r="AK122" s="33">
        <v>2834</v>
      </c>
      <c r="AL122" s="33">
        <v>1824</v>
      </c>
      <c r="AM122" s="33">
        <v>779</v>
      </c>
      <c r="AN122" s="33">
        <v>6257</v>
      </c>
      <c r="AO122" s="33">
        <v>5003</v>
      </c>
      <c r="AP122" s="33">
        <v>3621</v>
      </c>
      <c r="AQ122" s="33">
        <v>3425</v>
      </c>
      <c r="AR122" s="33">
        <v>1652</v>
      </c>
      <c r="AS122" s="33">
        <v>1297</v>
      </c>
      <c r="AT122" s="33">
        <v>1349</v>
      </c>
      <c r="AU122" s="33">
        <v>1167</v>
      </c>
      <c r="AV122" s="33">
        <v>1001</v>
      </c>
      <c r="AW122" s="33">
        <v>1075</v>
      </c>
      <c r="AX122" s="33">
        <v>1124</v>
      </c>
      <c r="AY122" s="33">
        <v>784</v>
      </c>
      <c r="AZ122" s="33">
        <v>438</v>
      </c>
      <c r="BA122" s="33">
        <v>2976</v>
      </c>
      <c r="BB122" s="33">
        <v>2037</v>
      </c>
      <c r="BC122" s="33">
        <v>1440</v>
      </c>
      <c r="BD122" s="33">
        <v>1255</v>
      </c>
      <c r="BE122" s="33">
        <v>527</v>
      </c>
      <c r="BF122" s="33">
        <v>2502</v>
      </c>
      <c r="BG122" s="33">
        <v>2050</v>
      </c>
      <c r="BH122" s="33">
        <v>1197</v>
      </c>
      <c r="BI122" s="33">
        <v>551</v>
      </c>
      <c r="BJ122" s="33">
        <v>2332</v>
      </c>
      <c r="BK122" s="33">
        <v>1710</v>
      </c>
      <c r="BL122" s="33">
        <v>1040</v>
      </c>
      <c r="BM122" s="33">
        <v>341</v>
      </c>
      <c r="BN122" s="33">
        <v>3281</v>
      </c>
      <c r="BO122" s="33">
        <v>2966</v>
      </c>
      <c r="BP122" s="33">
        <v>2181</v>
      </c>
      <c r="BQ122" s="33">
        <v>2170</v>
      </c>
      <c r="BR122" s="33">
        <v>1125</v>
      </c>
      <c r="BS122" s="33">
        <v>1764</v>
      </c>
      <c r="BT122" s="33">
        <v>1466</v>
      </c>
      <c r="BU122" s="33">
        <v>1016</v>
      </c>
      <c r="BV122" s="33">
        <v>700</v>
      </c>
      <c r="BW122" s="33">
        <v>1566</v>
      </c>
      <c r="BX122" s="33">
        <v>1168</v>
      </c>
      <c r="BY122" s="33">
        <v>739</v>
      </c>
      <c r="BZ122" s="33">
        <v>312</v>
      </c>
      <c r="CA122" s="33">
        <v>2737</v>
      </c>
      <c r="CB122" s="33">
        <v>2163</v>
      </c>
      <c r="CC122" s="33">
        <v>1571</v>
      </c>
      <c r="CD122" s="33">
        <v>1534</v>
      </c>
      <c r="CE122" s="33">
        <v>726</v>
      </c>
      <c r="CF122" s="33">
        <v>11181</v>
      </c>
      <c r="CG122" s="33">
        <v>13628</v>
      </c>
      <c r="CH122" s="33">
        <v>13935</v>
      </c>
      <c r="CI122" s="33">
        <v>11994</v>
      </c>
      <c r="CJ122" s="33">
        <v>8933</v>
      </c>
      <c r="CK122" s="33">
        <v>10217</v>
      </c>
      <c r="CL122" s="33">
        <v>9203</v>
      </c>
      <c r="CM122" s="33">
        <v>4839</v>
      </c>
      <c r="CN122" s="33">
        <v>30201</v>
      </c>
      <c r="CO122" s="33">
        <v>21486</v>
      </c>
      <c r="CP122" s="33">
        <v>14560</v>
      </c>
      <c r="CQ122" s="33">
        <v>12732</v>
      </c>
      <c r="CR122" s="33">
        <v>4951</v>
      </c>
      <c r="CS122" s="33">
        <v>0</v>
      </c>
      <c r="CT122" s="33">
        <v>0</v>
      </c>
      <c r="CU122" s="33">
        <v>0</v>
      </c>
      <c r="CV122" s="33">
        <v>0</v>
      </c>
      <c r="CW122" s="33">
        <v>243</v>
      </c>
      <c r="CX122" s="33">
        <v>0</v>
      </c>
      <c r="CY122" s="33">
        <v>127</v>
      </c>
      <c r="CZ122" s="33">
        <v>0</v>
      </c>
      <c r="DA122" s="33">
        <v>0</v>
      </c>
      <c r="DB122" s="33">
        <v>138</v>
      </c>
      <c r="DC122" s="33">
        <v>0</v>
      </c>
      <c r="DD122" s="33">
        <v>112</v>
      </c>
      <c r="DE122" s="33">
        <v>0</v>
      </c>
      <c r="DF122" s="33">
        <v>0</v>
      </c>
      <c r="DG122" s="33">
        <v>0</v>
      </c>
      <c r="DH122" s="33">
        <v>233</v>
      </c>
      <c r="DI122" s="33">
        <v>0</v>
      </c>
      <c r="DJ122" s="33">
        <v>0</v>
      </c>
      <c r="DK122" s="33">
        <v>0</v>
      </c>
      <c r="DL122" s="33">
        <v>494</v>
      </c>
      <c r="DM122" s="33">
        <v>47</v>
      </c>
      <c r="DN122" s="33">
        <v>754</v>
      </c>
      <c r="DO122" s="33">
        <v>187</v>
      </c>
      <c r="DP122" s="33">
        <v>1760</v>
      </c>
      <c r="DQ122" s="33">
        <v>992</v>
      </c>
      <c r="DR122" s="33">
        <v>301</v>
      </c>
      <c r="DS122" s="33">
        <v>1762</v>
      </c>
      <c r="DT122" s="33">
        <v>6185</v>
      </c>
      <c r="DU122" s="33">
        <v>4280</v>
      </c>
      <c r="DV122" s="33">
        <v>2339</v>
      </c>
      <c r="DW122" s="33">
        <v>201456</v>
      </c>
      <c r="DX122" s="33">
        <v>198529</v>
      </c>
      <c r="DY122" s="33">
        <v>172015</v>
      </c>
      <c r="DZ122" s="33">
        <v>151408</v>
      </c>
      <c r="EA122" s="33">
        <v>155844</v>
      </c>
      <c r="EB122" s="33">
        <v>151587</v>
      </c>
      <c r="EC122" s="33">
        <v>103468</v>
      </c>
      <c r="ED122" s="33">
        <v>60512</v>
      </c>
      <c r="EE122" s="33">
        <v>420647</v>
      </c>
      <c r="EF122" s="33">
        <v>297756</v>
      </c>
      <c r="EG122" s="33">
        <v>210359</v>
      </c>
      <c r="EH122" s="33">
        <v>186777</v>
      </c>
      <c r="EI122" s="33">
        <v>79280</v>
      </c>
      <c r="EJ122" s="35">
        <v>1796338.5533</v>
      </c>
      <c r="EK122" s="35">
        <v>1518665.6684000001</v>
      </c>
      <c r="EL122" s="34">
        <v>974659.78550999996</v>
      </c>
      <c r="EM122" s="34">
        <v>471793.59505</v>
      </c>
      <c r="EN122" s="35">
        <v>1509686.8555000001</v>
      </c>
      <c r="EO122" s="35">
        <v>1173944.9341</v>
      </c>
      <c r="EP122" s="35">
        <v>656381.20979999995</v>
      </c>
      <c r="EQ122" s="34">
        <v>228790.04479000001</v>
      </c>
      <c r="ER122" s="34">
        <v>2415137.0657000002</v>
      </c>
      <c r="ES122" s="35">
        <v>2081781.7006999999</v>
      </c>
      <c r="ET122" s="35">
        <v>1509262.2217999999</v>
      </c>
      <c r="EU122" s="35">
        <v>1546246.9653</v>
      </c>
      <c r="EV122" s="35">
        <v>777832.69287000003</v>
      </c>
      <c r="EW122" s="35">
        <v>2455335.2212</v>
      </c>
      <c r="EX122" s="35">
        <v>1879221.9502999999</v>
      </c>
      <c r="EY122" s="35">
        <v>1070140.1810999999</v>
      </c>
      <c r="EZ122" s="40">
        <v>507419.68</v>
      </c>
      <c r="FA122" s="35">
        <v>2039923.8492999999</v>
      </c>
      <c r="FB122" s="35">
        <v>1433734.0174</v>
      </c>
      <c r="FC122" s="34">
        <v>887594.88454999996</v>
      </c>
      <c r="FD122" s="34">
        <v>267402.33889000001</v>
      </c>
      <c r="FE122" s="35">
        <v>2920376.9002999999</v>
      </c>
      <c r="FF122" s="35">
        <v>2694113.1063000001</v>
      </c>
      <c r="FG122" s="35">
        <v>1899377.0799</v>
      </c>
      <c r="FH122" s="35">
        <v>2010074.7501999999</v>
      </c>
      <c r="FI122" s="35">
        <v>1016830.2861</v>
      </c>
      <c r="FJ122" s="35">
        <v>3171778.9260999998</v>
      </c>
      <c r="FK122" s="35">
        <v>3606853.2514</v>
      </c>
      <c r="FL122" s="35">
        <v>3402067.0252</v>
      </c>
      <c r="FM122" s="35">
        <v>2886126.4235</v>
      </c>
      <c r="FN122" s="35">
        <v>2545751.0068999999</v>
      </c>
      <c r="FO122" s="35">
        <v>2796084.4942999999</v>
      </c>
      <c r="FP122" s="35">
        <v>2231459.1189000001</v>
      </c>
      <c r="FQ122" s="35">
        <v>1261727.4393</v>
      </c>
      <c r="FR122" s="35">
        <v>7901999.8835000005</v>
      </c>
      <c r="FS122" s="37">
        <v>5410240.6699999999</v>
      </c>
      <c r="FT122" s="35">
        <v>3880770.9758000001</v>
      </c>
      <c r="FU122" s="40">
        <v>3370583.6940000001</v>
      </c>
      <c r="FV122" s="35">
        <v>1338252.4622</v>
      </c>
      <c r="FW122" s="39">
        <v>56.987171457999999</v>
      </c>
      <c r="FX122" s="38">
        <v>55.11574306</v>
      </c>
      <c r="FY122" s="33">
        <v>1100</v>
      </c>
      <c r="FZ122" s="39">
        <v>102.08624806</v>
      </c>
      <c r="GA122" s="39">
        <v>100.01002104</v>
      </c>
      <c r="GB122" s="33">
        <v>1996</v>
      </c>
      <c r="GC122" s="47">
        <f t="shared" si="7"/>
        <v>0</v>
      </c>
      <c r="GD122" s="49">
        <f t="shared" si="8"/>
        <v>0</v>
      </c>
      <c r="GE122" s="31">
        <f t="shared" si="9"/>
        <v>0</v>
      </c>
    </row>
    <row r="123" spans="1:187" hidden="1" x14ac:dyDescent="0.25">
      <c r="A123" s="32" t="s">
        <v>978</v>
      </c>
      <c r="B123" s="32" t="s">
        <v>978</v>
      </c>
      <c r="C123" s="32" t="s">
        <v>979</v>
      </c>
      <c r="D123" s="45" t="s">
        <v>1554</v>
      </c>
      <c r="E123" s="45">
        <f t="shared" si="6"/>
        <v>69</v>
      </c>
      <c r="F123" s="33">
        <v>1878</v>
      </c>
      <c r="G123" s="33">
        <v>2165</v>
      </c>
      <c r="H123" s="33">
        <v>2130</v>
      </c>
      <c r="I123" s="33">
        <v>1967</v>
      </c>
      <c r="J123" s="33">
        <v>1656</v>
      </c>
      <c r="K123" s="33">
        <v>1728</v>
      </c>
      <c r="L123" s="33">
        <v>1466</v>
      </c>
      <c r="M123" s="33">
        <v>861</v>
      </c>
      <c r="N123" s="33">
        <v>797</v>
      </c>
      <c r="O123" s="33">
        <v>1791</v>
      </c>
      <c r="P123" s="33">
        <v>3271</v>
      </c>
      <c r="Q123" s="33">
        <v>3975</v>
      </c>
      <c r="R123" s="33">
        <v>4017</v>
      </c>
      <c r="S123" s="33">
        <v>17080</v>
      </c>
      <c r="T123" s="33">
        <v>15463</v>
      </c>
      <c r="U123" s="33">
        <v>9559</v>
      </c>
      <c r="V123" s="33">
        <v>4740</v>
      </c>
      <c r="W123" s="33">
        <v>18056</v>
      </c>
      <c r="X123" s="33">
        <v>14761</v>
      </c>
      <c r="Y123" s="33">
        <v>8582</v>
      </c>
      <c r="Z123" s="33">
        <v>3261</v>
      </c>
      <c r="AA123" s="33">
        <v>3809</v>
      </c>
      <c r="AB123" s="33">
        <v>9643</v>
      </c>
      <c r="AC123" s="33">
        <v>19650</v>
      </c>
      <c r="AD123" s="33">
        <v>27150</v>
      </c>
      <c r="AE123" s="33">
        <v>31250</v>
      </c>
      <c r="AF123" s="33">
        <v>5998</v>
      </c>
      <c r="AG123" s="33">
        <v>5841</v>
      </c>
      <c r="AH123" s="33">
        <v>4387</v>
      </c>
      <c r="AI123" s="33">
        <v>3151</v>
      </c>
      <c r="AJ123" s="33">
        <v>6940</v>
      </c>
      <c r="AK123" s="33">
        <v>6361</v>
      </c>
      <c r="AL123" s="33">
        <v>4136</v>
      </c>
      <c r="AM123" s="33">
        <v>1901</v>
      </c>
      <c r="AN123" s="33">
        <v>1804</v>
      </c>
      <c r="AO123" s="33">
        <v>4550</v>
      </c>
      <c r="AP123" s="33">
        <v>8786</v>
      </c>
      <c r="AQ123" s="33">
        <v>11360</v>
      </c>
      <c r="AR123" s="33">
        <v>12215</v>
      </c>
      <c r="AS123" s="33">
        <v>1740</v>
      </c>
      <c r="AT123" s="33">
        <v>2040</v>
      </c>
      <c r="AU123" s="33">
        <v>2148</v>
      </c>
      <c r="AV123" s="33">
        <v>2092</v>
      </c>
      <c r="AW123" s="33">
        <v>1850</v>
      </c>
      <c r="AX123" s="33">
        <v>1970</v>
      </c>
      <c r="AY123" s="33">
        <v>1724</v>
      </c>
      <c r="AZ123" s="33">
        <v>1057</v>
      </c>
      <c r="BA123" s="33">
        <v>842</v>
      </c>
      <c r="BB123" s="33">
        <v>1925</v>
      </c>
      <c r="BC123" s="33">
        <v>3528</v>
      </c>
      <c r="BD123" s="33">
        <v>4177</v>
      </c>
      <c r="BE123" s="33">
        <v>4149</v>
      </c>
      <c r="BF123" s="33">
        <v>4258</v>
      </c>
      <c r="BG123" s="33">
        <v>3801</v>
      </c>
      <c r="BH123" s="33">
        <v>2239</v>
      </c>
      <c r="BI123" s="33">
        <v>1059</v>
      </c>
      <c r="BJ123" s="33">
        <v>5090</v>
      </c>
      <c r="BK123" s="33">
        <v>4391</v>
      </c>
      <c r="BL123" s="33">
        <v>2412</v>
      </c>
      <c r="BM123" s="33">
        <v>844</v>
      </c>
      <c r="BN123" s="33">
        <v>962</v>
      </c>
      <c r="BO123" s="33">
        <v>2625</v>
      </c>
      <c r="BP123" s="33">
        <v>5258</v>
      </c>
      <c r="BQ123" s="33">
        <v>7183</v>
      </c>
      <c r="BR123" s="33">
        <v>8066</v>
      </c>
      <c r="BS123" s="33">
        <v>2967</v>
      </c>
      <c r="BT123" s="33">
        <v>2815</v>
      </c>
      <c r="BU123" s="33">
        <v>2116</v>
      </c>
      <c r="BV123" s="33">
        <v>1533</v>
      </c>
      <c r="BW123" s="33">
        <v>3055</v>
      </c>
      <c r="BX123" s="33">
        <v>2571</v>
      </c>
      <c r="BY123" s="33">
        <v>1729</v>
      </c>
      <c r="BZ123" s="33">
        <v>905</v>
      </c>
      <c r="CA123" s="33">
        <v>809</v>
      </c>
      <c r="CB123" s="33">
        <v>2000</v>
      </c>
      <c r="CC123" s="33">
        <v>3928</v>
      </c>
      <c r="CD123" s="33">
        <v>5208</v>
      </c>
      <c r="CE123" s="33">
        <v>5746</v>
      </c>
      <c r="CF123" s="33">
        <v>13536</v>
      </c>
      <c r="CG123" s="33">
        <v>16317</v>
      </c>
      <c r="CH123" s="33">
        <v>20237</v>
      </c>
      <c r="CI123" s="33">
        <v>19575</v>
      </c>
      <c r="CJ123" s="33">
        <v>13637</v>
      </c>
      <c r="CK123" s="33">
        <v>16058</v>
      </c>
      <c r="CL123" s="33">
        <v>15515</v>
      </c>
      <c r="CM123" s="33">
        <v>10576</v>
      </c>
      <c r="CN123" s="33">
        <v>7007</v>
      </c>
      <c r="CO123" s="33">
        <v>15759</v>
      </c>
      <c r="CP123" s="33">
        <v>29349</v>
      </c>
      <c r="CQ123" s="33">
        <v>36895</v>
      </c>
      <c r="CR123" s="33">
        <v>36441</v>
      </c>
      <c r="CS123" s="33">
        <v>0</v>
      </c>
      <c r="CT123" s="33">
        <v>53</v>
      </c>
      <c r="CU123" s="33" t="s">
        <v>856</v>
      </c>
      <c r="CV123" s="33">
        <v>232</v>
      </c>
      <c r="CW123" s="33">
        <v>0</v>
      </c>
      <c r="CX123" s="33">
        <v>12</v>
      </c>
      <c r="CY123" s="33">
        <v>181</v>
      </c>
      <c r="CZ123" s="33">
        <v>0</v>
      </c>
      <c r="DA123" s="33">
        <v>44</v>
      </c>
      <c r="DB123" s="33">
        <v>399</v>
      </c>
      <c r="DC123" s="33">
        <v>361</v>
      </c>
      <c r="DD123" s="33">
        <v>0</v>
      </c>
      <c r="DE123" s="33">
        <v>215</v>
      </c>
      <c r="DF123" s="33">
        <v>6</v>
      </c>
      <c r="DG123" s="33">
        <v>294</v>
      </c>
      <c r="DH123" s="33">
        <v>1428</v>
      </c>
      <c r="DI123" s="33">
        <v>0</v>
      </c>
      <c r="DJ123" s="33">
        <v>120</v>
      </c>
      <c r="DK123" s="33">
        <v>895</v>
      </c>
      <c r="DL123" s="33">
        <v>417</v>
      </c>
      <c r="DM123" s="33">
        <v>2167</v>
      </c>
      <c r="DN123" s="33">
        <v>2733</v>
      </c>
      <c r="DO123" s="33">
        <v>3076</v>
      </c>
      <c r="DP123" s="33">
        <v>4249</v>
      </c>
      <c r="DQ123" s="33">
        <v>1713</v>
      </c>
      <c r="DR123" s="33">
        <v>362</v>
      </c>
      <c r="DS123" s="33">
        <v>1768</v>
      </c>
      <c r="DT123" s="33">
        <v>7001</v>
      </c>
      <c r="DU123" s="33">
        <v>5014</v>
      </c>
      <c r="DV123" s="33">
        <v>5522</v>
      </c>
      <c r="DW123" s="33">
        <v>206732</v>
      </c>
      <c r="DX123" s="33">
        <v>243805</v>
      </c>
      <c r="DY123" s="33">
        <v>243122</v>
      </c>
      <c r="DZ123" s="33">
        <v>230714</v>
      </c>
      <c r="EA123" s="33">
        <v>183070</v>
      </c>
      <c r="EB123" s="33">
        <v>197208</v>
      </c>
      <c r="EC123" s="33">
        <v>169573</v>
      </c>
      <c r="ED123" s="33">
        <v>101840</v>
      </c>
      <c r="EE123" s="33">
        <v>90914</v>
      </c>
      <c r="EF123" s="33">
        <v>206180</v>
      </c>
      <c r="EG123" s="33">
        <v>371955</v>
      </c>
      <c r="EH123" s="33">
        <v>452944</v>
      </c>
      <c r="EI123" s="33">
        <v>454071</v>
      </c>
      <c r="EJ123" s="35">
        <v>1984012.0961</v>
      </c>
      <c r="EK123" s="35">
        <v>1869131.9021999999</v>
      </c>
      <c r="EL123" s="35">
        <v>1160743.5053999999</v>
      </c>
      <c r="EM123" s="34">
        <v>580296.56295000005</v>
      </c>
      <c r="EN123" s="35">
        <v>2086397.4327</v>
      </c>
      <c r="EO123" s="35">
        <v>1773464.3953</v>
      </c>
      <c r="EP123" s="35">
        <v>1031617.1671</v>
      </c>
      <c r="EQ123" s="34">
        <v>404636.13290999999</v>
      </c>
      <c r="ER123" s="35">
        <v>454159.73927000002</v>
      </c>
      <c r="ES123" s="37">
        <v>1165663.7549999999</v>
      </c>
      <c r="ET123" s="35">
        <v>2361928.4378</v>
      </c>
      <c r="EU123" s="37">
        <v>3232732.2310000001</v>
      </c>
      <c r="EV123" s="34">
        <v>3675815.0317000002</v>
      </c>
      <c r="EW123" s="35">
        <v>4718493.6315000001</v>
      </c>
      <c r="EX123" s="35">
        <v>4044007.3292</v>
      </c>
      <c r="EY123" s="37">
        <v>2097609.7919999999</v>
      </c>
      <c r="EZ123" s="34">
        <v>977235.65012999997</v>
      </c>
      <c r="FA123" s="35">
        <v>4970924.6605000002</v>
      </c>
      <c r="FB123" s="40">
        <v>4139090.66</v>
      </c>
      <c r="FC123" s="35">
        <v>2121843.3755000001</v>
      </c>
      <c r="FD123" s="34">
        <v>612150.48958000005</v>
      </c>
      <c r="FE123" s="35">
        <v>1007691.3602999999</v>
      </c>
      <c r="FF123" s="35">
        <v>2522814.2996</v>
      </c>
      <c r="FG123" s="35">
        <v>5166804.7960999999</v>
      </c>
      <c r="FH123" s="35">
        <v>7049631.0471000001</v>
      </c>
      <c r="FI123" s="35">
        <v>7934414.0853000004</v>
      </c>
      <c r="FJ123" s="40">
        <v>3742035.15</v>
      </c>
      <c r="FK123" s="37">
        <v>4457112.8320000004</v>
      </c>
      <c r="FL123" s="35">
        <v>5227057.8661000002</v>
      </c>
      <c r="FM123" s="35">
        <v>5118545.3766000001</v>
      </c>
      <c r="FN123" s="35">
        <v>4373515.9332999997</v>
      </c>
      <c r="FO123" s="35">
        <v>4743612.2490999997</v>
      </c>
      <c r="FP123" s="35">
        <v>4284593.6084000003</v>
      </c>
      <c r="FQ123" s="35">
        <v>2734715.1065000002</v>
      </c>
      <c r="FR123" s="35">
        <v>2044800.5415000001</v>
      </c>
      <c r="FS123" s="35">
        <v>4344544.7786999997</v>
      </c>
      <c r="FT123" s="35">
        <v>8359477.6607999997</v>
      </c>
      <c r="FU123" s="35">
        <v>9957962.4316000007</v>
      </c>
      <c r="FV123" s="35">
        <v>9974402.7094999999</v>
      </c>
      <c r="FW123" s="39">
        <v>36.751983025999998</v>
      </c>
      <c r="FX123" s="39">
        <v>39.571225622999997</v>
      </c>
      <c r="FY123" s="33">
        <v>1532</v>
      </c>
      <c r="FZ123" s="39">
        <v>97.049753932000002</v>
      </c>
      <c r="GA123" s="39">
        <v>102.38925481</v>
      </c>
      <c r="GB123" s="33">
        <v>3964</v>
      </c>
      <c r="GC123" s="47">
        <f t="shared" si="7"/>
        <v>0</v>
      </c>
      <c r="GD123" s="49">
        <f t="shared" si="8"/>
        <v>0</v>
      </c>
      <c r="GE123" s="31">
        <f t="shared" si="9"/>
        <v>1</v>
      </c>
    </row>
    <row r="124" spans="1:187" hidden="1" x14ac:dyDescent="0.25">
      <c r="A124" s="32" t="s">
        <v>1221</v>
      </c>
      <c r="B124" s="32" t="s">
        <v>1221</v>
      </c>
      <c r="C124" s="32" t="s">
        <v>1761</v>
      </c>
      <c r="D124" s="69" t="s">
        <v>1630</v>
      </c>
      <c r="E124" s="45">
        <f t="shared" si="6"/>
        <v>38</v>
      </c>
      <c r="F124" s="33" t="s">
        <v>2053</v>
      </c>
      <c r="G124" s="33" t="s">
        <v>2053</v>
      </c>
      <c r="H124" s="33" t="s">
        <v>2053</v>
      </c>
      <c r="I124" s="33" t="s">
        <v>2053</v>
      </c>
      <c r="J124" s="33" t="s">
        <v>2053</v>
      </c>
      <c r="K124" s="33" t="s">
        <v>2053</v>
      </c>
      <c r="L124" s="33" t="s">
        <v>2053</v>
      </c>
      <c r="M124" s="33" t="s">
        <v>2053</v>
      </c>
      <c r="N124" s="33" t="s">
        <v>2053</v>
      </c>
      <c r="O124" s="33" t="s">
        <v>2053</v>
      </c>
      <c r="P124" s="33" t="s">
        <v>2053</v>
      </c>
      <c r="Q124" s="33" t="s">
        <v>2053</v>
      </c>
      <c r="R124" s="33" t="s">
        <v>2053</v>
      </c>
      <c r="S124" s="33">
        <v>13294</v>
      </c>
      <c r="T124" s="33">
        <v>9430</v>
      </c>
      <c r="U124" s="33">
        <v>3723</v>
      </c>
      <c r="V124" s="33">
        <v>1504</v>
      </c>
      <c r="W124" s="33">
        <v>19046</v>
      </c>
      <c r="X124" s="33">
        <v>11899</v>
      </c>
      <c r="Y124" s="33">
        <v>4309</v>
      </c>
      <c r="Z124" s="33">
        <v>1069</v>
      </c>
      <c r="AA124" s="33">
        <v>3143</v>
      </c>
      <c r="AB124" s="33">
        <v>8903</v>
      </c>
      <c r="AC124" s="33">
        <v>11849</v>
      </c>
      <c r="AD124" s="33">
        <v>15289</v>
      </c>
      <c r="AE124" s="33">
        <v>25090</v>
      </c>
      <c r="AF124" s="33">
        <v>603</v>
      </c>
      <c r="AG124" s="33">
        <v>387</v>
      </c>
      <c r="AH124" s="33">
        <v>111</v>
      </c>
      <c r="AI124" s="33">
        <v>37</v>
      </c>
      <c r="AJ124" s="33">
        <v>796</v>
      </c>
      <c r="AK124" s="33">
        <v>464</v>
      </c>
      <c r="AL124" s="33">
        <v>149</v>
      </c>
      <c r="AM124" s="33">
        <v>34</v>
      </c>
      <c r="AN124" s="33">
        <v>118</v>
      </c>
      <c r="AO124" s="33">
        <v>321</v>
      </c>
      <c r="AP124" s="33">
        <v>500</v>
      </c>
      <c r="AQ124" s="33">
        <v>659</v>
      </c>
      <c r="AR124" s="33">
        <v>983</v>
      </c>
      <c r="AS124" s="33">
        <v>76</v>
      </c>
      <c r="AT124" s="33">
        <v>45</v>
      </c>
      <c r="AU124" s="33">
        <v>9</v>
      </c>
      <c r="AV124" s="33" t="s">
        <v>856</v>
      </c>
      <c r="AW124" s="33">
        <v>111</v>
      </c>
      <c r="AX124" s="33">
        <v>66</v>
      </c>
      <c r="AY124" s="33">
        <v>19</v>
      </c>
      <c r="AZ124" s="33" t="s">
        <v>856</v>
      </c>
      <c r="BA124" s="33">
        <v>14</v>
      </c>
      <c r="BB124" s="33">
        <v>30</v>
      </c>
      <c r="BC124" s="33">
        <v>64</v>
      </c>
      <c r="BD124" s="33">
        <v>86</v>
      </c>
      <c r="BE124" s="33">
        <v>140</v>
      </c>
      <c r="BF124" s="33">
        <v>527</v>
      </c>
      <c r="BG124" s="33">
        <v>342</v>
      </c>
      <c r="BH124" s="33">
        <v>102</v>
      </c>
      <c r="BI124" s="33">
        <v>33</v>
      </c>
      <c r="BJ124" s="33">
        <v>685</v>
      </c>
      <c r="BK124" s="33">
        <v>398</v>
      </c>
      <c r="BL124" s="33">
        <v>130</v>
      </c>
      <c r="BM124" s="33">
        <v>30</v>
      </c>
      <c r="BN124" s="33">
        <v>104</v>
      </c>
      <c r="BO124" s="33">
        <v>291</v>
      </c>
      <c r="BP124" s="33">
        <v>436</v>
      </c>
      <c r="BQ124" s="33">
        <v>573</v>
      </c>
      <c r="BR124" s="33">
        <v>843</v>
      </c>
      <c r="BS124" s="33">
        <v>205</v>
      </c>
      <c r="BT124" s="33">
        <v>167</v>
      </c>
      <c r="BU124" s="33">
        <v>49</v>
      </c>
      <c r="BV124" s="33">
        <v>16</v>
      </c>
      <c r="BW124" s="33">
        <v>295</v>
      </c>
      <c r="BX124" s="33">
        <v>167</v>
      </c>
      <c r="BY124" s="33">
        <v>58</v>
      </c>
      <c r="BZ124" s="33">
        <v>16</v>
      </c>
      <c r="CA124" s="33">
        <v>44</v>
      </c>
      <c r="CB124" s="33">
        <v>136</v>
      </c>
      <c r="CC124" s="33">
        <v>188</v>
      </c>
      <c r="CD124" s="33">
        <v>236</v>
      </c>
      <c r="CE124" s="33">
        <v>369</v>
      </c>
      <c r="CF124" s="33">
        <v>1691</v>
      </c>
      <c r="CG124" s="33">
        <v>1043</v>
      </c>
      <c r="CH124" s="33">
        <v>356</v>
      </c>
      <c r="CI124" s="33">
        <v>145</v>
      </c>
      <c r="CJ124" s="33">
        <v>1878</v>
      </c>
      <c r="CK124" s="33">
        <v>1231</v>
      </c>
      <c r="CL124" s="33">
        <v>391</v>
      </c>
      <c r="CM124" s="33">
        <v>64</v>
      </c>
      <c r="CN124" s="33">
        <v>470</v>
      </c>
      <c r="CO124" s="33">
        <v>698</v>
      </c>
      <c r="CP124" s="33">
        <v>1531</v>
      </c>
      <c r="CQ124" s="33">
        <v>1431</v>
      </c>
      <c r="CR124" s="33">
        <v>2669</v>
      </c>
      <c r="CS124" s="33">
        <v>8</v>
      </c>
      <c r="CT124" s="33">
        <v>0</v>
      </c>
      <c r="CU124" s="33">
        <v>0</v>
      </c>
      <c r="CV124" s="33">
        <v>34</v>
      </c>
      <c r="CW124" s="33">
        <v>0</v>
      </c>
      <c r="CX124" s="33">
        <v>0</v>
      </c>
      <c r="CY124" s="33">
        <v>81</v>
      </c>
      <c r="CZ124" s="33">
        <v>0</v>
      </c>
      <c r="DA124" s="33">
        <v>0</v>
      </c>
      <c r="DB124" s="33">
        <v>0</v>
      </c>
      <c r="DC124" s="33">
        <v>0</v>
      </c>
      <c r="DD124" s="33">
        <v>43</v>
      </c>
      <c r="DE124" s="33" t="s">
        <v>856</v>
      </c>
      <c r="DF124" s="33">
        <v>0</v>
      </c>
      <c r="DG124" s="33" t="s">
        <v>856</v>
      </c>
      <c r="DH124" s="33">
        <v>38</v>
      </c>
      <c r="DI124" s="33">
        <v>83</v>
      </c>
      <c r="DJ124" s="33">
        <v>321</v>
      </c>
      <c r="DK124" s="33">
        <v>634</v>
      </c>
      <c r="DL124" s="33">
        <v>0</v>
      </c>
      <c r="DM124" s="33">
        <v>0</v>
      </c>
      <c r="DN124" s="33">
        <v>199</v>
      </c>
      <c r="DO124" s="33">
        <v>0</v>
      </c>
      <c r="DP124" s="33">
        <v>220</v>
      </c>
      <c r="DQ124" s="33">
        <v>0</v>
      </c>
      <c r="DR124" s="33">
        <v>354</v>
      </c>
      <c r="DS124" s="33">
        <v>295</v>
      </c>
      <c r="DT124" s="33">
        <v>0</v>
      </c>
      <c r="DU124" s="33">
        <v>0</v>
      </c>
      <c r="DV124" s="33">
        <v>0</v>
      </c>
      <c r="DW124" s="33" t="s">
        <v>2053</v>
      </c>
      <c r="DX124" s="33" t="s">
        <v>2053</v>
      </c>
      <c r="DY124" s="33" t="s">
        <v>2053</v>
      </c>
      <c r="DZ124" s="33" t="s">
        <v>2053</v>
      </c>
      <c r="EA124" s="33" t="s">
        <v>2053</v>
      </c>
      <c r="EB124" s="33" t="s">
        <v>2053</v>
      </c>
      <c r="EC124" s="33" t="s">
        <v>2053</v>
      </c>
      <c r="ED124" s="33" t="s">
        <v>2053</v>
      </c>
      <c r="EE124" s="33" t="s">
        <v>2053</v>
      </c>
      <c r="EF124" s="33" t="s">
        <v>2053</v>
      </c>
      <c r="EG124" s="33" t="s">
        <v>2053</v>
      </c>
      <c r="EH124" s="33" t="s">
        <v>2053</v>
      </c>
      <c r="EI124" s="33" t="s">
        <v>2053</v>
      </c>
      <c r="EJ124" s="35">
        <v>1374720.6322000001</v>
      </c>
      <c r="EK124" s="35">
        <v>1007331.9044</v>
      </c>
      <c r="EL124" s="34">
        <v>402293.66065999999</v>
      </c>
      <c r="EM124" s="34">
        <v>170819.05629000001</v>
      </c>
      <c r="EN124" s="35">
        <v>1962053.8901</v>
      </c>
      <c r="EO124" s="35">
        <v>1277662.8931</v>
      </c>
      <c r="EP124" s="34">
        <v>483634.15353000001</v>
      </c>
      <c r="EQ124" s="35">
        <v>121577.5637</v>
      </c>
      <c r="ER124" s="35">
        <v>324890.0833</v>
      </c>
      <c r="ES124" s="35">
        <v>924159.35386999999</v>
      </c>
      <c r="ET124" s="37">
        <v>1246328.4269999999</v>
      </c>
      <c r="EU124" s="34">
        <v>1643454.4346</v>
      </c>
      <c r="EV124" s="35">
        <v>2661261.4552000002</v>
      </c>
      <c r="EW124" s="34">
        <v>442338.40508</v>
      </c>
      <c r="EX124" s="34">
        <v>248462.43736000001</v>
      </c>
      <c r="EY124" s="36">
        <v>80517.508077999999</v>
      </c>
      <c r="EZ124" s="36">
        <v>31471.332103000001</v>
      </c>
      <c r="FA124" s="34">
        <v>556011.72121999995</v>
      </c>
      <c r="FB124" s="34">
        <v>337626.93712999998</v>
      </c>
      <c r="FC124" s="34">
        <v>109391.80787999999</v>
      </c>
      <c r="FD124" s="33">
        <v>17215</v>
      </c>
      <c r="FE124" s="34">
        <v>120688.10136</v>
      </c>
      <c r="FF124" s="34">
        <v>206348.91042999999</v>
      </c>
      <c r="FG124" s="34">
        <v>402964.18238999997</v>
      </c>
      <c r="FH124" s="34">
        <v>413298.24645999999</v>
      </c>
      <c r="FI124" s="34">
        <v>679735.70819000003</v>
      </c>
      <c r="FJ124" s="34">
        <v>230595.65734000001</v>
      </c>
      <c r="FK124" s="34">
        <v>145277.20564999999</v>
      </c>
      <c r="FL124" s="36">
        <v>28333.325701000002</v>
      </c>
      <c r="FM124" s="33">
        <v>10758</v>
      </c>
      <c r="FN124" s="34">
        <v>378317.56226999999</v>
      </c>
      <c r="FO124" s="34">
        <v>202500.47914000001</v>
      </c>
      <c r="FP124" s="36">
        <v>45646.056463000001</v>
      </c>
      <c r="FQ124" s="33">
        <v>13841</v>
      </c>
      <c r="FR124" s="34">
        <v>44116.123061999999</v>
      </c>
      <c r="FS124" s="34">
        <v>96687.070303999993</v>
      </c>
      <c r="FT124" s="34">
        <v>190063.82595999999</v>
      </c>
      <c r="FU124" s="36">
        <v>275765.44764999999</v>
      </c>
      <c r="FV124" s="36">
        <v>448636.81959000003</v>
      </c>
      <c r="FW124" s="39">
        <v>24.190688271999999</v>
      </c>
      <c r="FX124" s="39">
        <v>19.372336304000001</v>
      </c>
      <c r="FY124" s="33">
        <v>50</v>
      </c>
      <c r="FZ124" s="39">
        <v>120.04635938</v>
      </c>
      <c r="GA124" s="39">
        <v>115.45912437</v>
      </c>
      <c r="GB124" s="33">
        <v>298</v>
      </c>
      <c r="GC124" s="47">
        <f t="shared" si="7"/>
        <v>0</v>
      </c>
      <c r="GD124" s="49">
        <f t="shared" si="8"/>
        <v>0</v>
      </c>
      <c r="GE124" s="31">
        <f t="shared" si="9"/>
        <v>4</v>
      </c>
    </row>
    <row r="125" spans="1:187" hidden="1" x14ac:dyDescent="0.25">
      <c r="A125" s="32" t="s">
        <v>1233</v>
      </c>
      <c r="B125" s="32" t="s">
        <v>1233</v>
      </c>
      <c r="C125" s="32" t="s">
        <v>1762</v>
      </c>
      <c r="D125" s="69" t="s">
        <v>1646</v>
      </c>
      <c r="E125" s="45">
        <f t="shared" si="6"/>
        <v>51</v>
      </c>
      <c r="F125" s="33" t="s">
        <v>2053</v>
      </c>
      <c r="G125" s="33" t="s">
        <v>2053</v>
      </c>
      <c r="H125" s="33" t="s">
        <v>2053</v>
      </c>
      <c r="I125" s="33" t="s">
        <v>2053</v>
      </c>
      <c r="J125" s="33" t="s">
        <v>2053</v>
      </c>
      <c r="K125" s="33" t="s">
        <v>2053</v>
      </c>
      <c r="L125" s="33" t="s">
        <v>2053</v>
      </c>
      <c r="M125" s="33" t="s">
        <v>2053</v>
      </c>
      <c r="N125" s="33" t="s">
        <v>2053</v>
      </c>
      <c r="O125" s="33" t="s">
        <v>2053</v>
      </c>
      <c r="P125" s="33" t="s">
        <v>2053</v>
      </c>
      <c r="Q125" s="33" t="s">
        <v>2053</v>
      </c>
      <c r="R125" s="33" t="s">
        <v>2053</v>
      </c>
      <c r="S125" s="33">
        <v>4108</v>
      </c>
      <c r="T125" s="33">
        <v>2344</v>
      </c>
      <c r="U125" s="33">
        <v>1041</v>
      </c>
      <c r="V125" s="33">
        <v>281</v>
      </c>
      <c r="W125" s="33">
        <v>2675</v>
      </c>
      <c r="X125" s="33">
        <v>1360</v>
      </c>
      <c r="Y125" s="33">
        <v>428</v>
      </c>
      <c r="Z125" s="33">
        <v>107</v>
      </c>
      <c r="AA125" s="33">
        <v>3201</v>
      </c>
      <c r="AB125" s="33">
        <v>2405</v>
      </c>
      <c r="AC125" s="33">
        <v>2842</v>
      </c>
      <c r="AD125" s="33">
        <v>2077</v>
      </c>
      <c r="AE125" s="33">
        <v>1819</v>
      </c>
      <c r="AF125" s="33">
        <v>787</v>
      </c>
      <c r="AG125" s="33">
        <v>421</v>
      </c>
      <c r="AH125" s="33">
        <v>171</v>
      </c>
      <c r="AI125" s="33">
        <v>51</v>
      </c>
      <c r="AJ125" s="33">
        <v>531</v>
      </c>
      <c r="AK125" s="33">
        <v>264</v>
      </c>
      <c r="AL125" s="33">
        <v>86</v>
      </c>
      <c r="AM125" s="33">
        <v>27</v>
      </c>
      <c r="AN125" s="33">
        <v>603</v>
      </c>
      <c r="AO125" s="33">
        <v>442</v>
      </c>
      <c r="AP125" s="33">
        <v>571</v>
      </c>
      <c r="AQ125" s="33">
        <v>401</v>
      </c>
      <c r="AR125" s="33">
        <v>321</v>
      </c>
      <c r="AS125" s="33">
        <v>28</v>
      </c>
      <c r="AT125" s="33">
        <v>16</v>
      </c>
      <c r="AU125" s="33">
        <v>6</v>
      </c>
      <c r="AV125" s="33" t="s">
        <v>856</v>
      </c>
      <c r="AW125" s="33">
        <v>28</v>
      </c>
      <c r="AX125" s="33">
        <v>20</v>
      </c>
      <c r="AY125" s="33">
        <v>5</v>
      </c>
      <c r="AZ125" s="33" t="s">
        <v>856</v>
      </c>
      <c r="BA125" s="33">
        <v>36</v>
      </c>
      <c r="BB125" s="33">
        <v>18</v>
      </c>
      <c r="BC125" s="33">
        <v>26</v>
      </c>
      <c r="BD125" s="33">
        <v>16</v>
      </c>
      <c r="BE125" s="33">
        <v>13</v>
      </c>
      <c r="BF125" s="33">
        <v>759</v>
      </c>
      <c r="BG125" s="33">
        <v>405</v>
      </c>
      <c r="BH125" s="33">
        <v>165</v>
      </c>
      <c r="BI125" s="33">
        <v>47</v>
      </c>
      <c r="BJ125" s="33">
        <v>503</v>
      </c>
      <c r="BK125" s="33">
        <v>244</v>
      </c>
      <c r="BL125" s="33">
        <v>81</v>
      </c>
      <c r="BM125" s="33">
        <v>25</v>
      </c>
      <c r="BN125" s="33">
        <v>567</v>
      </c>
      <c r="BO125" s="33">
        <v>424</v>
      </c>
      <c r="BP125" s="33">
        <v>545</v>
      </c>
      <c r="BQ125" s="33">
        <v>385</v>
      </c>
      <c r="BR125" s="33">
        <v>308</v>
      </c>
      <c r="BS125" s="33">
        <v>502</v>
      </c>
      <c r="BT125" s="33">
        <v>290</v>
      </c>
      <c r="BU125" s="33">
        <v>103</v>
      </c>
      <c r="BV125" s="33">
        <v>33</v>
      </c>
      <c r="BW125" s="33">
        <v>335</v>
      </c>
      <c r="BX125" s="33">
        <v>155</v>
      </c>
      <c r="BY125" s="33">
        <v>43</v>
      </c>
      <c r="BZ125" s="33">
        <v>14</v>
      </c>
      <c r="CA125" s="33">
        <v>377</v>
      </c>
      <c r="CB125" s="33">
        <v>284</v>
      </c>
      <c r="CC125" s="33">
        <v>370</v>
      </c>
      <c r="CD125" s="33">
        <v>242</v>
      </c>
      <c r="CE125" s="33">
        <v>202</v>
      </c>
      <c r="CF125" s="33">
        <v>3462</v>
      </c>
      <c r="CG125" s="33">
        <v>1573</v>
      </c>
      <c r="CH125" s="33">
        <v>941</v>
      </c>
      <c r="CI125" s="33">
        <v>489</v>
      </c>
      <c r="CJ125" s="33">
        <v>2247</v>
      </c>
      <c r="CK125" s="33">
        <v>1379</v>
      </c>
      <c r="CL125" s="33">
        <v>513</v>
      </c>
      <c r="CM125" s="33">
        <v>112</v>
      </c>
      <c r="CN125" s="33">
        <v>3129</v>
      </c>
      <c r="CO125" s="33">
        <v>1966</v>
      </c>
      <c r="CP125" s="33">
        <v>2330</v>
      </c>
      <c r="CQ125" s="33">
        <v>1804</v>
      </c>
      <c r="CR125" s="33">
        <v>1487</v>
      </c>
      <c r="CS125" s="33">
        <v>0</v>
      </c>
      <c r="CT125" s="33">
        <v>0</v>
      </c>
      <c r="CU125" s="33">
        <v>0</v>
      </c>
      <c r="CV125" s="33">
        <v>0</v>
      </c>
      <c r="CW125" s="33">
        <v>0</v>
      </c>
      <c r="CX125" s="33">
        <v>0</v>
      </c>
      <c r="CY125" s="33">
        <v>0</v>
      </c>
      <c r="CZ125" s="33">
        <v>0</v>
      </c>
      <c r="DA125" s="33">
        <v>0</v>
      </c>
      <c r="DB125" s="33">
        <v>0</v>
      </c>
      <c r="DC125" s="33">
        <v>0</v>
      </c>
      <c r="DD125" s="33">
        <v>0</v>
      </c>
      <c r="DE125" s="33">
        <v>103</v>
      </c>
      <c r="DF125" s="33">
        <v>0</v>
      </c>
      <c r="DG125" s="33">
        <v>0</v>
      </c>
      <c r="DH125" s="33">
        <v>0</v>
      </c>
      <c r="DI125" s="33">
        <v>0</v>
      </c>
      <c r="DJ125" s="33" t="s">
        <v>856</v>
      </c>
      <c r="DK125" s="33">
        <v>0</v>
      </c>
      <c r="DL125" s="33">
        <v>0</v>
      </c>
      <c r="DM125" s="33">
        <v>0</v>
      </c>
      <c r="DN125" s="33">
        <v>0</v>
      </c>
      <c r="DO125" s="33">
        <v>0</v>
      </c>
      <c r="DP125" s="33">
        <v>0</v>
      </c>
      <c r="DQ125" s="33">
        <v>2119</v>
      </c>
      <c r="DR125" s="33">
        <v>0</v>
      </c>
      <c r="DS125" s="33">
        <v>0</v>
      </c>
      <c r="DT125" s="33">
        <v>0</v>
      </c>
      <c r="DU125" s="33">
        <v>0</v>
      </c>
      <c r="DV125" s="33">
        <v>108</v>
      </c>
      <c r="DW125" s="33" t="s">
        <v>2053</v>
      </c>
      <c r="DX125" s="33" t="s">
        <v>2053</v>
      </c>
      <c r="DY125" s="33" t="s">
        <v>2053</v>
      </c>
      <c r="DZ125" s="33" t="s">
        <v>2053</v>
      </c>
      <c r="EA125" s="33" t="s">
        <v>2053</v>
      </c>
      <c r="EB125" s="33" t="s">
        <v>2053</v>
      </c>
      <c r="EC125" s="33" t="s">
        <v>2053</v>
      </c>
      <c r="ED125" s="33" t="s">
        <v>2053</v>
      </c>
      <c r="EE125" s="33" t="s">
        <v>2053</v>
      </c>
      <c r="EF125" s="33" t="s">
        <v>2053</v>
      </c>
      <c r="EG125" s="33" t="s">
        <v>2053</v>
      </c>
      <c r="EH125" s="33" t="s">
        <v>2053</v>
      </c>
      <c r="EI125" s="33" t="s">
        <v>2053</v>
      </c>
      <c r="EJ125" s="34">
        <v>375242.34554000001</v>
      </c>
      <c r="EK125" s="34">
        <v>229968.10707999999</v>
      </c>
      <c r="EL125" s="34">
        <v>102154.90431</v>
      </c>
      <c r="EM125" s="36">
        <v>27413.168581000002</v>
      </c>
      <c r="EN125" s="35">
        <v>239603.96909999999</v>
      </c>
      <c r="EO125" s="34">
        <v>130422.21578</v>
      </c>
      <c r="EP125" s="34">
        <v>41764.815320000002</v>
      </c>
      <c r="EQ125" s="36">
        <v>9909.4976569999999</v>
      </c>
      <c r="ER125" s="34">
        <v>296458.70227000001</v>
      </c>
      <c r="ES125" s="34">
        <v>231502.51642</v>
      </c>
      <c r="ET125" s="34">
        <v>264357.17168000003</v>
      </c>
      <c r="EU125" s="34">
        <v>194598.81250999999</v>
      </c>
      <c r="EV125" s="34">
        <v>169561.82047999999</v>
      </c>
      <c r="EW125" s="33">
        <v>2437184</v>
      </c>
      <c r="EX125" s="33">
        <v>1073440</v>
      </c>
      <c r="EY125" s="33">
        <v>512893</v>
      </c>
      <c r="EZ125" s="33">
        <v>142799</v>
      </c>
      <c r="FA125" s="33">
        <v>1596900</v>
      </c>
      <c r="FB125" s="33">
        <v>670362</v>
      </c>
      <c r="FC125" s="33">
        <v>209834</v>
      </c>
      <c r="FD125" s="33">
        <v>57568</v>
      </c>
      <c r="FE125" s="33">
        <v>1776689</v>
      </c>
      <c r="FF125" s="33">
        <v>1231487</v>
      </c>
      <c r="FG125" s="33">
        <v>1542403</v>
      </c>
      <c r="FH125" s="33">
        <v>1175823</v>
      </c>
      <c r="FI125" s="33">
        <v>974578</v>
      </c>
      <c r="FJ125" s="33">
        <v>281530</v>
      </c>
      <c r="FK125" s="33">
        <v>148836</v>
      </c>
      <c r="FL125" s="33">
        <v>27002</v>
      </c>
      <c r="FM125" s="33">
        <v>79714</v>
      </c>
      <c r="FN125" s="33">
        <v>208377</v>
      </c>
      <c r="FO125" s="33">
        <v>183188</v>
      </c>
      <c r="FP125" s="33">
        <v>53185</v>
      </c>
      <c r="FQ125" s="33">
        <v>9635</v>
      </c>
      <c r="FR125" s="33">
        <v>321846</v>
      </c>
      <c r="FS125" s="33">
        <v>171193</v>
      </c>
      <c r="FT125" s="33">
        <v>227679</v>
      </c>
      <c r="FU125" s="33">
        <v>172171</v>
      </c>
      <c r="FV125" s="33">
        <v>98578</v>
      </c>
      <c r="FW125" s="33" t="s">
        <v>856</v>
      </c>
      <c r="FX125" s="33" t="s">
        <v>856</v>
      </c>
      <c r="FY125" s="33" t="s">
        <v>856</v>
      </c>
      <c r="FZ125" s="39">
        <v>66.079301935000004</v>
      </c>
      <c r="GA125" s="39">
        <v>60.735671514000003</v>
      </c>
      <c r="GB125" s="33">
        <v>142</v>
      </c>
      <c r="GC125" s="47">
        <f t="shared" si="7"/>
        <v>0</v>
      </c>
      <c r="GD125" s="49">
        <f t="shared" si="8"/>
        <v>0</v>
      </c>
      <c r="GE125" s="31">
        <f t="shared" si="9"/>
        <v>6</v>
      </c>
    </row>
    <row r="126" spans="1:187" hidden="1" x14ac:dyDescent="0.25">
      <c r="A126" s="32" t="s">
        <v>1046</v>
      </c>
      <c r="B126" s="32" t="s">
        <v>1046</v>
      </c>
      <c r="C126" s="32" t="s">
        <v>1047</v>
      </c>
      <c r="D126" s="45" t="s">
        <v>1599</v>
      </c>
      <c r="E126" s="45">
        <f t="shared" si="6"/>
        <v>33</v>
      </c>
      <c r="F126" s="33">
        <v>2702</v>
      </c>
      <c r="G126" s="33">
        <v>2733</v>
      </c>
      <c r="H126" s="33">
        <v>2496</v>
      </c>
      <c r="I126" s="33">
        <v>2010</v>
      </c>
      <c r="J126" s="33">
        <v>2565</v>
      </c>
      <c r="K126" s="33">
        <v>2328</v>
      </c>
      <c r="L126" s="33">
        <v>1782</v>
      </c>
      <c r="M126" s="33">
        <v>841</v>
      </c>
      <c r="N126" s="33">
        <v>6309</v>
      </c>
      <c r="O126" s="33">
        <v>3523</v>
      </c>
      <c r="P126" s="33">
        <v>2884</v>
      </c>
      <c r="Q126" s="33">
        <v>3092</v>
      </c>
      <c r="R126" s="33">
        <v>1649</v>
      </c>
      <c r="S126" s="33">
        <v>40020</v>
      </c>
      <c r="T126" s="33">
        <v>33484</v>
      </c>
      <c r="U126" s="33">
        <v>20469</v>
      </c>
      <c r="V126" s="33">
        <v>9995</v>
      </c>
      <c r="W126" s="33">
        <v>38312</v>
      </c>
      <c r="X126" s="33">
        <v>26587</v>
      </c>
      <c r="Y126" s="33">
        <v>15993</v>
      </c>
      <c r="Z126" s="33">
        <v>5501</v>
      </c>
      <c r="AA126" s="33">
        <v>54543</v>
      </c>
      <c r="AB126" s="33">
        <v>34202</v>
      </c>
      <c r="AC126" s="33">
        <v>35114</v>
      </c>
      <c r="AD126" s="33">
        <v>39860</v>
      </c>
      <c r="AE126" s="33">
        <v>26642</v>
      </c>
      <c r="AF126" s="33">
        <v>4667</v>
      </c>
      <c r="AG126" s="33">
        <v>3992</v>
      </c>
      <c r="AH126" s="33">
        <v>2831</v>
      </c>
      <c r="AI126" s="33">
        <v>1893</v>
      </c>
      <c r="AJ126" s="33">
        <v>4916</v>
      </c>
      <c r="AK126" s="33">
        <v>3739</v>
      </c>
      <c r="AL126" s="33">
        <v>2155</v>
      </c>
      <c r="AM126" s="33">
        <v>940</v>
      </c>
      <c r="AN126" s="33">
        <v>8301</v>
      </c>
      <c r="AO126" s="33">
        <v>4686</v>
      </c>
      <c r="AP126" s="33">
        <v>4168</v>
      </c>
      <c r="AQ126" s="33">
        <v>4957</v>
      </c>
      <c r="AR126" s="33">
        <v>3021</v>
      </c>
      <c r="AS126" s="33">
        <v>1678</v>
      </c>
      <c r="AT126" s="33">
        <v>2048</v>
      </c>
      <c r="AU126" s="33">
        <v>1943</v>
      </c>
      <c r="AV126" s="33">
        <v>1633</v>
      </c>
      <c r="AW126" s="33">
        <v>1930</v>
      </c>
      <c r="AX126" s="33">
        <v>1746</v>
      </c>
      <c r="AY126" s="33">
        <v>1422</v>
      </c>
      <c r="AZ126" s="33">
        <v>708</v>
      </c>
      <c r="BA126" s="33">
        <v>4773</v>
      </c>
      <c r="BB126" s="33">
        <v>2556</v>
      </c>
      <c r="BC126" s="33">
        <v>2152</v>
      </c>
      <c r="BD126" s="33">
        <v>2351</v>
      </c>
      <c r="BE126" s="33">
        <v>1276</v>
      </c>
      <c r="BF126" s="33">
        <v>2989</v>
      </c>
      <c r="BG126" s="33">
        <v>1944</v>
      </c>
      <c r="BH126" s="33">
        <v>888</v>
      </c>
      <c r="BI126" s="33">
        <v>260</v>
      </c>
      <c r="BJ126" s="33">
        <v>2986</v>
      </c>
      <c r="BK126" s="33">
        <v>1993</v>
      </c>
      <c r="BL126" s="33">
        <v>733</v>
      </c>
      <c r="BM126" s="33">
        <v>232</v>
      </c>
      <c r="BN126" s="33">
        <v>3528</v>
      </c>
      <c r="BO126" s="33">
        <v>2130</v>
      </c>
      <c r="BP126" s="33">
        <v>2016</v>
      </c>
      <c r="BQ126" s="33">
        <v>2606</v>
      </c>
      <c r="BR126" s="33">
        <v>1745</v>
      </c>
      <c r="BS126" s="33">
        <v>2108</v>
      </c>
      <c r="BT126" s="33">
        <v>1939</v>
      </c>
      <c r="BU126" s="33">
        <v>1413</v>
      </c>
      <c r="BV126" s="33">
        <v>1000</v>
      </c>
      <c r="BW126" s="33">
        <v>2091</v>
      </c>
      <c r="BX126" s="33">
        <v>1551</v>
      </c>
      <c r="BY126" s="33">
        <v>1015</v>
      </c>
      <c r="BZ126" s="33">
        <v>458</v>
      </c>
      <c r="CA126" s="33">
        <v>3700</v>
      </c>
      <c r="CB126" s="33">
        <v>2158</v>
      </c>
      <c r="CC126" s="33">
        <v>2061</v>
      </c>
      <c r="CD126" s="33">
        <v>2293</v>
      </c>
      <c r="CE126" s="33">
        <v>1363</v>
      </c>
      <c r="CF126" s="33">
        <v>15820</v>
      </c>
      <c r="CG126" s="33">
        <v>22883</v>
      </c>
      <c r="CH126" s="33">
        <v>23157</v>
      </c>
      <c r="CI126" s="33">
        <v>19550</v>
      </c>
      <c r="CJ126" s="33">
        <v>18522</v>
      </c>
      <c r="CK126" s="33">
        <v>20325</v>
      </c>
      <c r="CL126" s="33">
        <v>16295</v>
      </c>
      <c r="CM126" s="33">
        <v>8547</v>
      </c>
      <c r="CN126" s="33">
        <v>52809</v>
      </c>
      <c r="CO126" s="33">
        <v>28747</v>
      </c>
      <c r="CP126" s="33">
        <v>24856</v>
      </c>
      <c r="CQ126" s="33">
        <v>25442</v>
      </c>
      <c r="CR126" s="33">
        <v>13245</v>
      </c>
      <c r="CS126" s="33">
        <v>9</v>
      </c>
      <c r="CT126" s="33">
        <v>0</v>
      </c>
      <c r="CU126" s="33">
        <v>64</v>
      </c>
      <c r="CV126" s="33">
        <v>0</v>
      </c>
      <c r="CW126" s="33">
        <v>167</v>
      </c>
      <c r="CX126" s="33">
        <v>0</v>
      </c>
      <c r="CY126" s="33">
        <v>214</v>
      </c>
      <c r="CZ126" s="33">
        <v>0</v>
      </c>
      <c r="DA126" s="33" t="s">
        <v>856</v>
      </c>
      <c r="DB126" s="33">
        <v>558</v>
      </c>
      <c r="DC126" s="33">
        <v>0</v>
      </c>
      <c r="DD126" s="33">
        <v>154</v>
      </c>
      <c r="DE126" s="33">
        <v>91</v>
      </c>
      <c r="DF126" s="33">
        <v>987</v>
      </c>
      <c r="DG126" s="33">
        <v>0</v>
      </c>
      <c r="DH126" s="33">
        <v>131</v>
      </c>
      <c r="DI126" s="33">
        <v>141</v>
      </c>
      <c r="DJ126" s="33">
        <v>1330</v>
      </c>
      <c r="DK126" s="33">
        <v>504</v>
      </c>
      <c r="DL126" s="33">
        <v>0</v>
      </c>
      <c r="DM126" s="33">
        <v>1523</v>
      </c>
      <c r="DN126" s="33">
        <v>2533</v>
      </c>
      <c r="DO126" s="33">
        <v>1041</v>
      </c>
      <c r="DP126" s="33">
        <v>811</v>
      </c>
      <c r="DQ126" s="33">
        <v>1564</v>
      </c>
      <c r="DR126" s="33">
        <v>101</v>
      </c>
      <c r="DS126" s="33">
        <v>1371</v>
      </c>
      <c r="DT126" s="33">
        <v>2149</v>
      </c>
      <c r="DU126" s="33">
        <v>787</v>
      </c>
      <c r="DV126" s="33">
        <v>8537</v>
      </c>
      <c r="DW126" s="33">
        <v>292263</v>
      </c>
      <c r="DX126" s="33">
        <v>306878</v>
      </c>
      <c r="DY126" s="33">
        <v>286279</v>
      </c>
      <c r="DZ126" s="33">
        <v>233710</v>
      </c>
      <c r="EA126" s="33">
        <v>283866</v>
      </c>
      <c r="EB126" s="33">
        <v>260177</v>
      </c>
      <c r="EC126" s="33">
        <v>204228</v>
      </c>
      <c r="ED126" s="33">
        <v>97574</v>
      </c>
      <c r="EE126" s="33">
        <v>711723</v>
      </c>
      <c r="EF126" s="33">
        <v>398104</v>
      </c>
      <c r="EG126" s="33">
        <v>322525</v>
      </c>
      <c r="EH126" s="33">
        <v>347590</v>
      </c>
      <c r="EI126" s="33">
        <v>185033</v>
      </c>
      <c r="EJ126" s="35">
        <v>3734601.1694</v>
      </c>
      <c r="EK126" s="35">
        <v>3258866.6597000002</v>
      </c>
      <c r="EL126" s="35">
        <v>1933486.7848</v>
      </c>
      <c r="EM126" s="34">
        <v>919817.81920999999</v>
      </c>
      <c r="EN126" s="35">
        <v>3754166.2445999999</v>
      </c>
      <c r="EO126" s="35">
        <v>2631654.0279000001</v>
      </c>
      <c r="EP126" s="35">
        <v>1523869.0752999999</v>
      </c>
      <c r="EQ126" s="34">
        <v>510217.67522999999</v>
      </c>
      <c r="ER126" s="35">
        <v>5255493.0757999998</v>
      </c>
      <c r="ES126" s="35">
        <v>3273687.6702999999</v>
      </c>
      <c r="ET126" s="35">
        <v>3384296.4723</v>
      </c>
      <c r="EU126" s="35">
        <v>3805433.1606999999</v>
      </c>
      <c r="EV126" s="35">
        <v>2547769.0770999999</v>
      </c>
      <c r="EW126" s="35">
        <v>3628811.2532000002</v>
      </c>
      <c r="EX126" s="35">
        <v>2167027.1565</v>
      </c>
      <c r="EY126" s="34">
        <v>842637.37295999995</v>
      </c>
      <c r="EZ126" s="34">
        <v>234947.66179000001</v>
      </c>
      <c r="FA126" s="35">
        <v>3795515.5183999999</v>
      </c>
      <c r="FB126" s="35">
        <v>2164591.5466</v>
      </c>
      <c r="FC126" s="34">
        <v>708952.60418999998</v>
      </c>
      <c r="FD126" s="34">
        <v>216307.42296</v>
      </c>
      <c r="FE126" s="35">
        <v>3746028.6820999999</v>
      </c>
      <c r="FF126" s="35">
        <v>2347850.0145999999</v>
      </c>
      <c r="FG126" s="35">
        <v>2559157.5125000002</v>
      </c>
      <c r="FH126" s="35">
        <v>3020147.4347999999</v>
      </c>
      <c r="FI126" s="35">
        <v>2085606.8927</v>
      </c>
      <c r="FJ126" s="35">
        <v>4353980.7972999997</v>
      </c>
      <c r="FK126" s="35">
        <v>5764053.4118999997</v>
      </c>
      <c r="FL126" s="35">
        <v>5487545.8453000002</v>
      </c>
      <c r="FM126" s="35">
        <v>4794774.0032000002</v>
      </c>
      <c r="FN126" s="35">
        <v>5182509.1681000004</v>
      </c>
      <c r="FO126" s="35">
        <v>5103892.1366999997</v>
      </c>
      <c r="FP126" s="37">
        <v>4150821.091</v>
      </c>
      <c r="FQ126" s="35">
        <v>2037793.8274999999</v>
      </c>
      <c r="FR126" s="35">
        <v>13370016.221999999</v>
      </c>
      <c r="FS126" s="35">
        <v>7213695.5623000003</v>
      </c>
      <c r="FT126" s="35">
        <v>6121501.7698999997</v>
      </c>
      <c r="FU126" s="35">
        <v>6661227.8932999996</v>
      </c>
      <c r="FV126" s="37">
        <v>3508928.8336999998</v>
      </c>
      <c r="FW126" s="39">
        <v>60.740209831999998</v>
      </c>
      <c r="FX126" s="39">
        <v>58.727569330999998</v>
      </c>
      <c r="FY126" s="33">
        <v>1476</v>
      </c>
      <c r="FZ126" s="39">
        <v>124.11833439999999</v>
      </c>
      <c r="GA126" s="39">
        <v>122.62762106</v>
      </c>
      <c r="GB126" s="33">
        <v>3082</v>
      </c>
      <c r="GC126" s="47">
        <f t="shared" si="7"/>
        <v>0</v>
      </c>
      <c r="GD126" s="49">
        <f t="shared" si="8"/>
        <v>0</v>
      </c>
      <c r="GE126" s="31">
        <f t="shared" si="9"/>
        <v>1</v>
      </c>
    </row>
    <row r="127" spans="1:187" hidden="1" x14ac:dyDescent="0.25">
      <c r="A127" s="32" t="s">
        <v>1170</v>
      </c>
      <c r="B127" s="32" t="s">
        <v>1170</v>
      </c>
      <c r="C127" s="32" t="s">
        <v>1754</v>
      </c>
      <c r="D127" s="45" t="s">
        <v>1560</v>
      </c>
      <c r="E127" s="45">
        <f t="shared" si="6"/>
        <v>38</v>
      </c>
      <c r="F127" s="33" t="s">
        <v>2053</v>
      </c>
      <c r="G127" s="33" t="s">
        <v>2053</v>
      </c>
      <c r="H127" s="33" t="s">
        <v>2053</v>
      </c>
      <c r="I127" s="33" t="s">
        <v>2053</v>
      </c>
      <c r="J127" s="33" t="s">
        <v>2053</v>
      </c>
      <c r="K127" s="33" t="s">
        <v>2053</v>
      </c>
      <c r="L127" s="33" t="s">
        <v>2053</v>
      </c>
      <c r="M127" s="33" t="s">
        <v>2053</v>
      </c>
      <c r="N127" s="33" t="s">
        <v>2053</v>
      </c>
      <c r="O127" s="33" t="s">
        <v>2053</v>
      </c>
      <c r="P127" s="33" t="s">
        <v>2053</v>
      </c>
      <c r="Q127" s="33" t="s">
        <v>2053</v>
      </c>
      <c r="R127" s="33" t="s">
        <v>2053</v>
      </c>
      <c r="S127" s="33">
        <v>2337</v>
      </c>
      <c r="T127" s="33">
        <v>1374</v>
      </c>
      <c r="U127" s="33">
        <v>530</v>
      </c>
      <c r="V127" s="33">
        <v>138</v>
      </c>
      <c r="W127" s="33">
        <v>2483</v>
      </c>
      <c r="X127" s="33">
        <v>1287</v>
      </c>
      <c r="Y127" s="33">
        <v>520</v>
      </c>
      <c r="Z127" s="33">
        <v>84</v>
      </c>
      <c r="AA127" s="33">
        <v>2410</v>
      </c>
      <c r="AB127" s="33">
        <v>1158</v>
      </c>
      <c r="AC127" s="33">
        <v>1658</v>
      </c>
      <c r="AD127" s="33">
        <v>1832</v>
      </c>
      <c r="AE127" s="33">
        <v>1695</v>
      </c>
      <c r="AF127" s="33">
        <v>182</v>
      </c>
      <c r="AG127" s="33">
        <v>94</v>
      </c>
      <c r="AH127" s="33">
        <v>43</v>
      </c>
      <c r="AI127" s="33">
        <v>9</v>
      </c>
      <c r="AJ127" s="33">
        <v>214</v>
      </c>
      <c r="AK127" s="33">
        <v>87</v>
      </c>
      <c r="AL127" s="33">
        <v>30</v>
      </c>
      <c r="AM127" s="33">
        <v>10</v>
      </c>
      <c r="AN127" s="33">
        <v>157</v>
      </c>
      <c r="AO127" s="33">
        <v>86</v>
      </c>
      <c r="AP127" s="33">
        <v>127</v>
      </c>
      <c r="AQ127" s="33">
        <v>148</v>
      </c>
      <c r="AR127" s="33">
        <v>151</v>
      </c>
      <c r="AS127" s="33">
        <v>50</v>
      </c>
      <c r="AT127" s="33">
        <v>17</v>
      </c>
      <c r="AU127" s="33">
        <v>8</v>
      </c>
      <c r="AV127" s="33" t="s">
        <v>856</v>
      </c>
      <c r="AW127" s="33">
        <v>59</v>
      </c>
      <c r="AX127" s="33">
        <v>27</v>
      </c>
      <c r="AY127" s="33">
        <v>10</v>
      </c>
      <c r="AZ127" s="114">
        <v>6</v>
      </c>
      <c r="BA127" s="33">
        <v>44</v>
      </c>
      <c r="BB127" s="33">
        <v>26</v>
      </c>
      <c r="BC127" s="33">
        <v>30</v>
      </c>
      <c r="BD127" s="33">
        <v>45</v>
      </c>
      <c r="BE127" s="33">
        <v>35</v>
      </c>
      <c r="BF127" s="33">
        <v>132</v>
      </c>
      <c r="BG127" s="33">
        <v>77</v>
      </c>
      <c r="BH127" s="33">
        <v>35</v>
      </c>
      <c r="BI127" s="114">
        <v>6</v>
      </c>
      <c r="BJ127" s="33">
        <v>155</v>
      </c>
      <c r="BK127" s="33">
        <v>60</v>
      </c>
      <c r="BL127" s="33">
        <v>20</v>
      </c>
      <c r="BM127" s="33" t="s">
        <v>856</v>
      </c>
      <c r="BN127" s="33">
        <v>113</v>
      </c>
      <c r="BO127" s="33">
        <v>60</v>
      </c>
      <c r="BP127" s="33">
        <v>97</v>
      </c>
      <c r="BQ127" s="33">
        <v>103</v>
      </c>
      <c r="BR127" s="33">
        <v>116</v>
      </c>
      <c r="BS127" s="33">
        <v>81</v>
      </c>
      <c r="BT127" s="33">
        <v>45</v>
      </c>
      <c r="BU127" s="114">
        <v>12</v>
      </c>
      <c r="BV127" s="33">
        <v>0</v>
      </c>
      <c r="BW127" s="33">
        <v>102</v>
      </c>
      <c r="BX127" s="33">
        <v>33</v>
      </c>
      <c r="BY127" s="33">
        <v>19</v>
      </c>
      <c r="BZ127" s="33" t="s">
        <v>856</v>
      </c>
      <c r="CA127" s="33">
        <v>70</v>
      </c>
      <c r="CB127" s="33">
        <v>31</v>
      </c>
      <c r="CC127" s="33">
        <v>54</v>
      </c>
      <c r="CD127" s="33">
        <v>67</v>
      </c>
      <c r="CE127" s="33">
        <v>74</v>
      </c>
      <c r="CF127" s="33">
        <v>937</v>
      </c>
      <c r="CG127" s="33">
        <v>441</v>
      </c>
      <c r="CH127" s="33">
        <v>242</v>
      </c>
      <c r="CI127" s="33">
        <v>74</v>
      </c>
      <c r="CJ127" s="33">
        <v>1355</v>
      </c>
      <c r="CK127" s="33">
        <v>569</v>
      </c>
      <c r="CL127" s="33">
        <v>259</v>
      </c>
      <c r="CM127" s="33">
        <v>72</v>
      </c>
      <c r="CN127" s="33">
        <v>967</v>
      </c>
      <c r="CO127" s="33">
        <v>500</v>
      </c>
      <c r="CP127" s="33">
        <v>537</v>
      </c>
      <c r="CQ127" s="33">
        <v>1048</v>
      </c>
      <c r="CR127" s="33">
        <v>897</v>
      </c>
      <c r="CS127" s="33">
        <v>0</v>
      </c>
      <c r="CT127" s="33">
        <v>129</v>
      </c>
      <c r="CU127" s="33">
        <v>0</v>
      </c>
      <c r="CV127" s="33">
        <v>0</v>
      </c>
      <c r="CW127" s="33">
        <v>0</v>
      </c>
      <c r="CX127" s="33">
        <v>0</v>
      </c>
      <c r="CY127" s="33">
        <v>0</v>
      </c>
      <c r="CZ127" s="33">
        <v>0</v>
      </c>
      <c r="DA127" s="33" t="s">
        <v>856</v>
      </c>
      <c r="DB127" s="33">
        <v>0</v>
      </c>
      <c r="DC127" s="33">
        <v>0</v>
      </c>
      <c r="DD127" s="33">
        <v>0</v>
      </c>
      <c r="DE127" s="33">
        <v>22</v>
      </c>
      <c r="DF127" s="33">
        <v>0</v>
      </c>
      <c r="DG127" s="33">
        <v>0</v>
      </c>
      <c r="DH127" s="33">
        <v>0</v>
      </c>
      <c r="DI127" s="33">
        <v>0</v>
      </c>
      <c r="DJ127" s="33">
        <v>0</v>
      </c>
      <c r="DK127" s="33">
        <v>0</v>
      </c>
      <c r="DL127" s="33">
        <v>0</v>
      </c>
      <c r="DM127" s="33">
        <v>0</v>
      </c>
      <c r="DN127" s="33">
        <v>0</v>
      </c>
      <c r="DO127" s="33">
        <v>0</v>
      </c>
      <c r="DP127" s="33">
        <v>0</v>
      </c>
      <c r="DQ127" s="33">
        <v>0</v>
      </c>
      <c r="DR127" s="33">
        <v>0</v>
      </c>
      <c r="DS127" s="33">
        <v>0</v>
      </c>
      <c r="DT127" s="33">
        <v>0</v>
      </c>
      <c r="DU127" s="33">
        <v>0</v>
      </c>
      <c r="DV127" s="33">
        <v>0</v>
      </c>
      <c r="DW127" s="33" t="s">
        <v>2053</v>
      </c>
      <c r="DX127" s="33" t="s">
        <v>2053</v>
      </c>
      <c r="DY127" s="33" t="s">
        <v>2053</v>
      </c>
      <c r="DZ127" s="33" t="s">
        <v>2053</v>
      </c>
      <c r="EA127" s="33" t="s">
        <v>2053</v>
      </c>
      <c r="EB127" s="33" t="s">
        <v>2053</v>
      </c>
      <c r="EC127" s="33" t="s">
        <v>2053</v>
      </c>
      <c r="ED127" s="33" t="s">
        <v>2053</v>
      </c>
      <c r="EE127" s="33" t="s">
        <v>2053</v>
      </c>
      <c r="EF127" s="33" t="s">
        <v>2053</v>
      </c>
      <c r="EG127" s="33" t="s">
        <v>2053</v>
      </c>
      <c r="EH127" s="33" t="s">
        <v>2053</v>
      </c>
      <c r="EI127" s="33" t="s">
        <v>2053</v>
      </c>
      <c r="EJ127" s="34">
        <v>407403.10571999999</v>
      </c>
      <c r="EK127" s="34">
        <v>246910.93914</v>
      </c>
      <c r="EL127" s="36">
        <v>96162.792925000002</v>
      </c>
      <c r="EM127" s="36">
        <v>24806.482305000001</v>
      </c>
      <c r="EN127" s="34">
        <v>430965.48903</v>
      </c>
      <c r="EO127" s="34">
        <v>234744.45671</v>
      </c>
      <c r="EP127" s="36">
        <v>94865.007131999999</v>
      </c>
      <c r="EQ127" s="36">
        <v>15625.314318000001</v>
      </c>
      <c r="ER127" s="34">
        <v>427350.96505</v>
      </c>
      <c r="ES127" s="34">
        <v>205434.28036</v>
      </c>
      <c r="ET127" s="35">
        <v>290640.6875</v>
      </c>
      <c r="EU127" s="34">
        <v>328572.05822000001</v>
      </c>
      <c r="EV127" s="34">
        <v>299485.59613999998</v>
      </c>
      <c r="EW127" s="34">
        <v>279736.20165</v>
      </c>
      <c r="EX127" s="34">
        <v>125108.95873</v>
      </c>
      <c r="EY127" s="36">
        <v>44363.647529000002</v>
      </c>
      <c r="EZ127" s="33">
        <v>11359</v>
      </c>
      <c r="FA127" s="34">
        <v>382811.95873000001</v>
      </c>
      <c r="FB127" s="34">
        <v>116889.15979000001</v>
      </c>
      <c r="FC127" s="33">
        <v>42153</v>
      </c>
      <c r="FD127" s="33">
        <v>12056</v>
      </c>
      <c r="FE127" s="35">
        <v>232147.45485000001</v>
      </c>
      <c r="FF127" s="34">
        <v>139283.55411999999</v>
      </c>
      <c r="FG127" s="34">
        <v>187140.15979000001</v>
      </c>
      <c r="FH127" s="34">
        <v>243354.31958000001</v>
      </c>
      <c r="FI127" s="34">
        <v>212552.4381</v>
      </c>
      <c r="FJ127" s="34">
        <v>136423.34555</v>
      </c>
      <c r="FK127" s="33">
        <v>43349</v>
      </c>
      <c r="FL127" s="36">
        <v>21359.414551999998</v>
      </c>
      <c r="FM127" s="33">
        <v>6646</v>
      </c>
      <c r="FN127" s="34">
        <v>157631.39227000001</v>
      </c>
      <c r="FO127" s="36">
        <v>75100.090786000001</v>
      </c>
      <c r="FP127" s="36">
        <v>30491.734129</v>
      </c>
      <c r="FQ127" s="36">
        <v>13632.414552</v>
      </c>
      <c r="FR127" s="36">
        <v>115478.73413</v>
      </c>
      <c r="FS127" s="34">
        <v>68317</v>
      </c>
      <c r="FT127" s="36">
        <v>78116.243585999997</v>
      </c>
      <c r="FU127" s="33">
        <v>133274.18852</v>
      </c>
      <c r="FV127" s="34">
        <v>89447.225598999998</v>
      </c>
      <c r="FW127" s="39">
        <v>21.357912309</v>
      </c>
      <c r="FX127" s="38">
        <v>16.442451420000001</v>
      </c>
      <c r="FY127" s="33">
        <v>11</v>
      </c>
      <c r="FZ127" s="39">
        <v>121.78414014000001</v>
      </c>
      <c r="GA127" s="39">
        <v>113.60239163</v>
      </c>
      <c r="GB127" s="33">
        <v>76</v>
      </c>
      <c r="GC127" s="47">
        <f t="shared" si="7"/>
        <v>1</v>
      </c>
      <c r="GD127" s="49">
        <f t="shared" si="8"/>
        <v>7.9365079365079361E-3</v>
      </c>
      <c r="GE127" s="31">
        <f t="shared" si="9"/>
        <v>4</v>
      </c>
    </row>
    <row r="128" spans="1:187" hidden="1" x14ac:dyDescent="0.25">
      <c r="A128" s="32" t="s">
        <v>1044</v>
      </c>
      <c r="B128" s="32" t="s">
        <v>1044</v>
      </c>
      <c r="C128" s="32" t="s">
        <v>1045</v>
      </c>
      <c r="D128" s="69" t="s">
        <v>1596</v>
      </c>
      <c r="E128" s="45">
        <f t="shared" si="6"/>
        <v>32</v>
      </c>
      <c r="F128" s="33">
        <v>1248</v>
      </c>
      <c r="G128" s="33">
        <v>1215</v>
      </c>
      <c r="H128" s="33">
        <v>937</v>
      </c>
      <c r="I128" s="33">
        <v>730</v>
      </c>
      <c r="J128" s="33">
        <v>1180</v>
      </c>
      <c r="K128" s="33">
        <v>1085</v>
      </c>
      <c r="L128" s="33">
        <v>659</v>
      </c>
      <c r="M128" s="33">
        <v>445</v>
      </c>
      <c r="N128" s="33">
        <v>2250</v>
      </c>
      <c r="O128" s="33">
        <v>2433</v>
      </c>
      <c r="P128" s="33">
        <v>1492</v>
      </c>
      <c r="Q128" s="33">
        <v>1133</v>
      </c>
      <c r="R128" s="33">
        <v>191</v>
      </c>
      <c r="S128" s="33">
        <v>10200</v>
      </c>
      <c r="T128" s="33">
        <v>9066</v>
      </c>
      <c r="U128" s="33">
        <v>5873</v>
      </c>
      <c r="V128" s="33">
        <v>3579</v>
      </c>
      <c r="W128" s="33">
        <v>9380</v>
      </c>
      <c r="X128" s="33">
        <v>7581</v>
      </c>
      <c r="Y128" s="33">
        <v>4553</v>
      </c>
      <c r="Z128" s="33">
        <v>2240</v>
      </c>
      <c r="AA128" s="33">
        <v>15481</v>
      </c>
      <c r="AB128" s="33">
        <v>16199</v>
      </c>
      <c r="AC128" s="33">
        <v>10294</v>
      </c>
      <c r="AD128" s="33">
        <v>8962</v>
      </c>
      <c r="AE128" s="33">
        <v>1536</v>
      </c>
      <c r="AF128" s="33">
        <v>1307</v>
      </c>
      <c r="AG128" s="33">
        <v>1180</v>
      </c>
      <c r="AH128" s="33">
        <v>924</v>
      </c>
      <c r="AI128" s="33">
        <v>706</v>
      </c>
      <c r="AJ128" s="33">
        <v>1384</v>
      </c>
      <c r="AK128" s="33">
        <v>1161</v>
      </c>
      <c r="AL128" s="33">
        <v>706</v>
      </c>
      <c r="AM128" s="33">
        <v>432</v>
      </c>
      <c r="AN128" s="33">
        <v>2274</v>
      </c>
      <c r="AO128" s="33">
        <v>2530</v>
      </c>
      <c r="AP128" s="33">
        <v>1513</v>
      </c>
      <c r="AQ128" s="33">
        <v>1257</v>
      </c>
      <c r="AR128" s="33">
        <v>226</v>
      </c>
      <c r="AS128" s="33">
        <v>707</v>
      </c>
      <c r="AT128" s="33">
        <v>801</v>
      </c>
      <c r="AU128" s="33">
        <v>681</v>
      </c>
      <c r="AV128" s="33">
        <v>594</v>
      </c>
      <c r="AW128" s="33">
        <v>739</v>
      </c>
      <c r="AX128" s="33">
        <v>682</v>
      </c>
      <c r="AY128" s="33">
        <v>496</v>
      </c>
      <c r="AZ128" s="33">
        <v>335</v>
      </c>
      <c r="BA128" s="33">
        <v>1471</v>
      </c>
      <c r="BB128" s="33">
        <v>1643</v>
      </c>
      <c r="BC128" s="33">
        <v>1011</v>
      </c>
      <c r="BD128" s="33">
        <v>780</v>
      </c>
      <c r="BE128" s="33">
        <v>130</v>
      </c>
      <c r="BF128" s="33">
        <v>600</v>
      </c>
      <c r="BG128" s="33">
        <v>379</v>
      </c>
      <c r="BH128" s="33">
        <v>243</v>
      </c>
      <c r="BI128" s="33">
        <v>112</v>
      </c>
      <c r="BJ128" s="33">
        <v>645</v>
      </c>
      <c r="BK128" s="33">
        <v>479</v>
      </c>
      <c r="BL128" s="33">
        <v>210</v>
      </c>
      <c r="BM128" s="33">
        <v>97</v>
      </c>
      <c r="BN128" s="33">
        <v>803</v>
      </c>
      <c r="BO128" s="33">
        <v>887</v>
      </c>
      <c r="BP128" s="33">
        <v>502</v>
      </c>
      <c r="BQ128" s="33">
        <v>477</v>
      </c>
      <c r="BR128" s="33">
        <v>96</v>
      </c>
      <c r="BS128" s="33">
        <v>665</v>
      </c>
      <c r="BT128" s="33">
        <v>518</v>
      </c>
      <c r="BU128" s="33">
        <v>410</v>
      </c>
      <c r="BV128" s="33">
        <v>332</v>
      </c>
      <c r="BW128" s="33">
        <v>624</v>
      </c>
      <c r="BX128" s="33">
        <v>474</v>
      </c>
      <c r="BY128" s="33">
        <v>280</v>
      </c>
      <c r="BZ128" s="33">
        <v>154</v>
      </c>
      <c r="CA128" s="33">
        <v>1012</v>
      </c>
      <c r="CB128" s="33">
        <v>1066</v>
      </c>
      <c r="CC128" s="33">
        <v>688</v>
      </c>
      <c r="CD128" s="33">
        <v>586</v>
      </c>
      <c r="CE128" s="33">
        <v>105</v>
      </c>
      <c r="CF128" s="33">
        <v>5186</v>
      </c>
      <c r="CG128" s="33">
        <v>6449</v>
      </c>
      <c r="CH128" s="33">
        <v>6174</v>
      </c>
      <c r="CI128" s="33">
        <v>4857</v>
      </c>
      <c r="CJ128" s="33">
        <v>5950</v>
      </c>
      <c r="CK128" s="33">
        <v>5094</v>
      </c>
      <c r="CL128" s="33">
        <v>5131</v>
      </c>
      <c r="CM128" s="33">
        <v>2616</v>
      </c>
      <c r="CN128" s="33">
        <v>12545</v>
      </c>
      <c r="CO128" s="33">
        <v>12765</v>
      </c>
      <c r="CP128" s="33">
        <v>8796</v>
      </c>
      <c r="CQ128" s="33">
        <v>6513</v>
      </c>
      <c r="CR128" s="33">
        <v>838</v>
      </c>
      <c r="CS128" s="33">
        <v>0</v>
      </c>
      <c r="CT128" s="33" t="s">
        <v>856</v>
      </c>
      <c r="CU128" s="33">
        <v>0</v>
      </c>
      <c r="CV128" s="33">
        <v>0</v>
      </c>
      <c r="CW128" s="33">
        <v>0</v>
      </c>
      <c r="CX128" s="33">
        <v>0</v>
      </c>
      <c r="CY128" s="33">
        <v>59</v>
      </c>
      <c r="CZ128" s="33">
        <v>0</v>
      </c>
      <c r="DA128" s="33">
        <v>40</v>
      </c>
      <c r="DB128" s="33">
        <v>8</v>
      </c>
      <c r="DC128" s="33">
        <v>0</v>
      </c>
      <c r="DD128" s="33" t="s">
        <v>856</v>
      </c>
      <c r="DE128" s="33">
        <v>0</v>
      </c>
      <c r="DF128" s="33">
        <v>0</v>
      </c>
      <c r="DG128" s="33">
        <v>0</v>
      </c>
      <c r="DH128" s="33">
        <v>254</v>
      </c>
      <c r="DI128" s="33">
        <v>0</v>
      </c>
      <c r="DJ128" s="33">
        <v>0</v>
      </c>
      <c r="DK128" s="33">
        <v>93</v>
      </c>
      <c r="DL128" s="33">
        <v>205</v>
      </c>
      <c r="DM128" s="33">
        <v>1276</v>
      </c>
      <c r="DN128" s="33">
        <v>325</v>
      </c>
      <c r="DO128" s="33">
        <v>260</v>
      </c>
      <c r="DP128" s="33">
        <v>726</v>
      </c>
      <c r="DQ128" s="33">
        <v>451</v>
      </c>
      <c r="DR128" s="33">
        <v>815</v>
      </c>
      <c r="DS128" s="33">
        <v>371</v>
      </c>
      <c r="DT128" s="33">
        <v>0</v>
      </c>
      <c r="DU128" s="33">
        <v>950</v>
      </c>
      <c r="DV128" s="33">
        <v>1834</v>
      </c>
      <c r="DW128" s="33">
        <v>135424</v>
      </c>
      <c r="DX128" s="33">
        <v>134152</v>
      </c>
      <c r="DY128" s="33">
        <v>105791</v>
      </c>
      <c r="DZ128" s="33">
        <v>83808</v>
      </c>
      <c r="EA128" s="33">
        <v>130710</v>
      </c>
      <c r="EB128" s="33">
        <v>120015</v>
      </c>
      <c r="EC128" s="33">
        <v>75290</v>
      </c>
      <c r="ED128" s="33">
        <v>51915</v>
      </c>
      <c r="EE128" s="33">
        <v>249713</v>
      </c>
      <c r="EF128" s="33">
        <v>271364</v>
      </c>
      <c r="EG128" s="33">
        <v>166639</v>
      </c>
      <c r="EH128" s="33">
        <v>127891</v>
      </c>
      <c r="EI128" s="33">
        <v>21498</v>
      </c>
      <c r="EJ128" s="34">
        <v>874650.16775999998</v>
      </c>
      <c r="EK128" s="34">
        <v>789726.47016000003</v>
      </c>
      <c r="EL128" s="34">
        <v>492647.72012000001</v>
      </c>
      <c r="EM128" s="34">
        <v>286084.75954</v>
      </c>
      <c r="EN128" s="34">
        <v>774507.05622000003</v>
      </c>
      <c r="EO128" s="34">
        <v>641574.97406000004</v>
      </c>
      <c r="EP128" s="34">
        <v>376694.67329000001</v>
      </c>
      <c r="EQ128" s="34">
        <v>175720.23955</v>
      </c>
      <c r="ER128" s="34">
        <v>1281176.4427</v>
      </c>
      <c r="ES128" s="34">
        <v>1362830.2990999999</v>
      </c>
      <c r="ET128" s="34">
        <v>867212.95982999995</v>
      </c>
      <c r="EU128" s="35">
        <v>765669.71174000006</v>
      </c>
      <c r="EV128" s="35">
        <v>134716.64726999999</v>
      </c>
      <c r="EW128" s="34">
        <v>616672.78977000003</v>
      </c>
      <c r="EX128" s="34">
        <v>413144.68040999997</v>
      </c>
      <c r="EY128" s="34">
        <v>205266.37727999999</v>
      </c>
      <c r="EZ128" s="34">
        <v>108745.42782</v>
      </c>
      <c r="FA128" s="35">
        <v>480389.55369999999</v>
      </c>
      <c r="FB128" s="34">
        <v>312844.93264999997</v>
      </c>
      <c r="FC128" s="34">
        <v>176634.38876</v>
      </c>
      <c r="FD128" s="36">
        <v>60098.256887000003</v>
      </c>
      <c r="FE128" s="36">
        <v>692616.54140999995</v>
      </c>
      <c r="FF128" s="34">
        <v>691488.11300000001</v>
      </c>
      <c r="FG128" s="34">
        <v>513108.29433</v>
      </c>
      <c r="FH128" s="37">
        <v>407889.28136000002</v>
      </c>
      <c r="FI128" s="34">
        <v>68694.177184</v>
      </c>
      <c r="FJ128" s="35">
        <v>1501075.8577000001</v>
      </c>
      <c r="FK128" s="35">
        <v>1788115.1762999999</v>
      </c>
      <c r="FL128" s="35">
        <v>1565053.5718</v>
      </c>
      <c r="FM128" s="35">
        <v>1378854.2986999999</v>
      </c>
      <c r="FN128" s="35">
        <v>1672403.1735</v>
      </c>
      <c r="FO128" s="37">
        <v>1492987.8289999999</v>
      </c>
      <c r="FP128" s="35">
        <v>1273906.8632</v>
      </c>
      <c r="FQ128" s="34">
        <v>772878.36603000003</v>
      </c>
      <c r="FR128" s="34">
        <v>3303478.3106999998</v>
      </c>
      <c r="FS128" s="35">
        <v>3726509.0735999998</v>
      </c>
      <c r="FT128" s="35">
        <v>2399722.6726000002</v>
      </c>
      <c r="FU128" s="35">
        <v>1749870.8714000001</v>
      </c>
      <c r="FV128" s="35">
        <v>265694.20795000001</v>
      </c>
      <c r="FW128" s="39">
        <v>49.319433662000002</v>
      </c>
      <c r="FX128" s="39">
        <v>49.743589743999998</v>
      </c>
      <c r="FY128" s="33">
        <v>388</v>
      </c>
      <c r="FZ128" s="38">
        <v>181.10987227999999</v>
      </c>
      <c r="GA128" s="38">
        <v>178.33333332999999</v>
      </c>
      <c r="GB128" s="33">
        <v>1391</v>
      </c>
      <c r="GC128" s="47">
        <f t="shared" si="7"/>
        <v>0</v>
      </c>
      <c r="GD128" s="49">
        <f t="shared" si="8"/>
        <v>0</v>
      </c>
      <c r="GE128" s="31">
        <f t="shared" si="9"/>
        <v>2</v>
      </c>
    </row>
    <row r="129" spans="1:187" hidden="1" x14ac:dyDescent="0.25">
      <c r="A129" s="32" t="s">
        <v>893</v>
      </c>
      <c r="B129" s="32" t="s">
        <v>893</v>
      </c>
      <c r="C129" s="32" t="s">
        <v>1520</v>
      </c>
      <c r="D129" s="32" t="s">
        <v>1520</v>
      </c>
      <c r="E129" s="45">
        <f t="shared" si="6"/>
        <v>43</v>
      </c>
      <c r="F129" s="33">
        <v>2229</v>
      </c>
      <c r="G129" s="33">
        <v>2383</v>
      </c>
      <c r="H129" s="33">
        <v>2419</v>
      </c>
      <c r="I129" s="33">
        <v>2094</v>
      </c>
      <c r="J129" s="33">
        <v>1964</v>
      </c>
      <c r="K129" s="33">
        <v>2033</v>
      </c>
      <c r="L129" s="33">
        <v>1558</v>
      </c>
      <c r="M129" s="33">
        <v>1019</v>
      </c>
      <c r="N129" s="33">
        <v>2762</v>
      </c>
      <c r="O129" s="33">
        <v>3973</v>
      </c>
      <c r="P129" s="33">
        <v>4223</v>
      </c>
      <c r="Q129" s="33">
        <v>3340</v>
      </c>
      <c r="R129" s="33">
        <v>1401</v>
      </c>
      <c r="S129" s="33">
        <v>21155</v>
      </c>
      <c r="T129" s="33">
        <v>17614</v>
      </c>
      <c r="U129" s="33">
        <v>13195</v>
      </c>
      <c r="V129" s="33">
        <v>7052</v>
      </c>
      <c r="W129" s="33">
        <v>21695</v>
      </c>
      <c r="X129" s="33">
        <v>17190</v>
      </c>
      <c r="Y129" s="33">
        <v>8839</v>
      </c>
      <c r="Z129" s="33">
        <v>3699</v>
      </c>
      <c r="AA129" s="33">
        <v>16476</v>
      </c>
      <c r="AB129" s="33">
        <v>26082</v>
      </c>
      <c r="AC129" s="33">
        <v>31026</v>
      </c>
      <c r="AD129" s="33">
        <v>25015</v>
      </c>
      <c r="AE129" s="33">
        <v>11840</v>
      </c>
      <c r="AF129" s="33">
        <v>3187</v>
      </c>
      <c r="AG129" s="33">
        <v>3009</v>
      </c>
      <c r="AH129" s="33">
        <v>2499</v>
      </c>
      <c r="AI129" s="33">
        <v>1874</v>
      </c>
      <c r="AJ129" s="33">
        <v>3270</v>
      </c>
      <c r="AK129" s="33">
        <v>2834</v>
      </c>
      <c r="AL129" s="33">
        <v>1820</v>
      </c>
      <c r="AM129" s="33">
        <v>1014</v>
      </c>
      <c r="AN129" s="33">
        <v>3187</v>
      </c>
      <c r="AO129" s="33">
        <v>4809</v>
      </c>
      <c r="AP129" s="33">
        <v>5499</v>
      </c>
      <c r="AQ129" s="33">
        <v>4230</v>
      </c>
      <c r="AR129" s="33">
        <v>1782</v>
      </c>
      <c r="AS129" s="33">
        <v>1302</v>
      </c>
      <c r="AT129" s="33">
        <v>1552</v>
      </c>
      <c r="AU129" s="33">
        <v>1733</v>
      </c>
      <c r="AV129" s="33">
        <v>1590</v>
      </c>
      <c r="AW129" s="33">
        <v>1313</v>
      </c>
      <c r="AX129" s="33">
        <v>1451</v>
      </c>
      <c r="AY129" s="33">
        <v>1225</v>
      </c>
      <c r="AZ129" s="33">
        <v>800</v>
      </c>
      <c r="BA129" s="33">
        <v>1922</v>
      </c>
      <c r="BB129" s="33">
        <v>2800</v>
      </c>
      <c r="BC129" s="33">
        <v>3007</v>
      </c>
      <c r="BD129" s="33">
        <v>2250</v>
      </c>
      <c r="BE129" s="33">
        <v>987</v>
      </c>
      <c r="BF129" s="33">
        <v>1885</v>
      </c>
      <c r="BG129" s="33">
        <v>1457</v>
      </c>
      <c r="BH129" s="33">
        <v>766</v>
      </c>
      <c r="BI129" s="33">
        <v>284</v>
      </c>
      <c r="BJ129" s="33">
        <v>1957</v>
      </c>
      <c r="BK129" s="33">
        <v>1383</v>
      </c>
      <c r="BL129" s="33">
        <v>595</v>
      </c>
      <c r="BM129" s="33">
        <v>214</v>
      </c>
      <c r="BN129" s="33">
        <v>1265</v>
      </c>
      <c r="BO129" s="33">
        <v>2009</v>
      </c>
      <c r="BP129" s="33">
        <v>2492</v>
      </c>
      <c r="BQ129" s="33">
        <v>1980</v>
      </c>
      <c r="BR129" s="33">
        <v>795</v>
      </c>
      <c r="BS129" s="33">
        <v>1744</v>
      </c>
      <c r="BT129" s="33">
        <v>1608</v>
      </c>
      <c r="BU129" s="33">
        <v>1409</v>
      </c>
      <c r="BV129" s="33">
        <v>1104</v>
      </c>
      <c r="BW129" s="33">
        <v>1636</v>
      </c>
      <c r="BX129" s="33">
        <v>1407</v>
      </c>
      <c r="BY129" s="33">
        <v>932</v>
      </c>
      <c r="BZ129" s="33">
        <v>553</v>
      </c>
      <c r="CA129" s="33">
        <v>1662</v>
      </c>
      <c r="CB129" s="33">
        <v>2608</v>
      </c>
      <c r="CC129" s="33">
        <v>2888</v>
      </c>
      <c r="CD129" s="33">
        <v>2251</v>
      </c>
      <c r="CE129" s="33">
        <v>984</v>
      </c>
      <c r="CF129" s="33">
        <v>8341</v>
      </c>
      <c r="CG129" s="33">
        <v>8838</v>
      </c>
      <c r="CH129" s="33">
        <v>10296</v>
      </c>
      <c r="CI129" s="33">
        <v>9509</v>
      </c>
      <c r="CJ129" s="33">
        <v>7986</v>
      </c>
      <c r="CK129" s="33">
        <v>9312</v>
      </c>
      <c r="CL129" s="33">
        <v>7392</v>
      </c>
      <c r="CM129" s="33">
        <v>4796</v>
      </c>
      <c r="CN129" s="33">
        <v>11671</v>
      </c>
      <c r="CO129" s="33">
        <v>17104</v>
      </c>
      <c r="CP129" s="33">
        <v>17685</v>
      </c>
      <c r="CQ129" s="33">
        <v>13773</v>
      </c>
      <c r="CR129" s="33">
        <v>6237</v>
      </c>
      <c r="CS129" s="33">
        <v>0</v>
      </c>
      <c r="CT129" s="33">
        <v>17</v>
      </c>
      <c r="CU129" s="33" t="s">
        <v>856</v>
      </c>
      <c r="CV129" s="33">
        <v>508</v>
      </c>
      <c r="CW129" s="33">
        <v>124</v>
      </c>
      <c r="CX129" s="33">
        <v>9</v>
      </c>
      <c r="CY129" s="33">
        <v>132</v>
      </c>
      <c r="CZ129" s="33">
        <v>0</v>
      </c>
      <c r="DA129" s="33">
        <v>0</v>
      </c>
      <c r="DB129" s="33">
        <v>165</v>
      </c>
      <c r="DC129" s="33">
        <v>107</v>
      </c>
      <c r="DD129" s="33">
        <v>143</v>
      </c>
      <c r="DE129" s="33">
        <v>262</v>
      </c>
      <c r="DF129" s="33">
        <v>0</v>
      </c>
      <c r="DG129" s="33">
        <v>891</v>
      </c>
      <c r="DH129" s="33">
        <v>18</v>
      </c>
      <c r="DI129" s="33">
        <v>556</v>
      </c>
      <c r="DJ129" s="33">
        <v>923</v>
      </c>
      <c r="DK129" s="33">
        <v>366</v>
      </c>
      <c r="DL129" s="33">
        <v>934</v>
      </c>
      <c r="DM129" s="33">
        <v>821</v>
      </c>
      <c r="DN129" s="33">
        <v>804</v>
      </c>
      <c r="DO129" s="33">
        <v>1075</v>
      </c>
      <c r="DP129" s="33">
        <v>704</v>
      </c>
      <c r="DQ129" s="33">
        <v>1428</v>
      </c>
      <c r="DR129" s="33">
        <v>1480</v>
      </c>
      <c r="DS129" s="33">
        <v>60</v>
      </c>
      <c r="DT129" s="33">
        <v>1573</v>
      </c>
      <c r="DU129" s="33" t="s">
        <v>856</v>
      </c>
      <c r="DV129" s="33">
        <v>6197</v>
      </c>
      <c r="DW129" s="33">
        <v>249944</v>
      </c>
      <c r="DX129" s="33">
        <v>275713</v>
      </c>
      <c r="DY129" s="33">
        <v>283730</v>
      </c>
      <c r="DZ129" s="33">
        <v>248481</v>
      </c>
      <c r="EA129" s="33">
        <v>222362</v>
      </c>
      <c r="EB129" s="33">
        <v>234893</v>
      </c>
      <c r="EC129" s="33">
        <v>183955</v>
      </c>
      <c r="ED129" s="33">
        <v>120663</v>
      </c>
      <c r="EE129" s="33">
        <v>320001</v>
      </c>
      <c r="EF129" s="33">
        <v>460743</v>
      </c>
      <c r="EG129" s="33">
        <v>490800</v>
      </c>
      <c r="EH129" s="33">
        <v>386782</v>
      </c>
      <c r="EI129" s="33">
        <v>161415</v>
      </c>
      <c r="EJ129" s="35">
        <v>2423071.3818999999</v>
      </c>
      <c r="EK129" s="35">
        <v>2143990.4391999999</v>
      </c>
      <c r="EL129" s="35">
        <v>1636094.2383000001</v>
      </c>
      <c r="EM129" s="35">
        <v>872544.72080000001</v>
      </c>
      <c r="EN129" s="35">
        <v>2521413.7130999998</v>
      </c>
      <c r="EO129" s="35">
        <v>2103343.1312000002</v>
      </c>
      <c r="EP129" s="35">
        <v>1105715.7108</v>
      </c>
      <c r="EQ129" s="34">
        <v>471084.07042</v>
      </c>
      <c r="ER129" s="35">
        <v>1987715.4217999999</v>
      </c>
      <c r="ES129" s="35">
        <v>3129822.7326000002</v>
      </c>
      <c r="ET129" s="35">
        <v>3731967.0288</v>
      </c>
      <c r="EU129" s="35">
        <v>2988721.9967999998</v>
      </c>
      <c r="EV129" s="35">
        <v>1439030.2259</v>
      </c>
      <c r="EW129" s="35">
        <v>2198177.5104</v>
      </c>
      <c r="EX129" s="35">
        <v>1483125.5437</v>
      </c>
      <c r="EY129" s="34">
        <v>816000.84785000002</v>
      </c>
      <c r="EZ129" s="34">
        <v>243256.52423000001</v>
      </c>
      <c r="FA129" s="35">
        <v>2078649.1435</v>
      </c>
      <c r="FB129" s="35">
        <v>1412993.6882</v>
      </c>
      <c r="FC129" s="34">
        <v>557500.34927999997</v>
      </c>
      <c r="FD129" s="33">
        <v>204144</v>
      </c>
      <c r="FE129" s="34">
        <v>1349916.6521000001</v>
      </c>
      <c r="FF129" s="35">
        <v>2227141.0356000001</v>
      </c>
      <c r="FG129" s="35">
        <v>2554148.6985999998</v>
      </c>
      <c r="FH129" s="35">
        <v>1964858.9431</v>
      </c>
      <c r="FI129" s="35">
        <v>897782.27769000002</v>
      </c>
      <c r="FJ129" s="35">
        <v>2988880.4353</v>
      </c>
      <c r="FK129" s="35">
        <v>3816958.6190999998</v>
      </c>
      <c r="FL129" s="35">
        <v>4296398.5736999996</v>
      </c>
      <c r="FM129" s="35">
        <v>4344652.3552999999</v>
      </c>
      <c r="FN129" s="40">
        <v>3028936.21</v>
      </c>
      <c r="FO129" s="35">
        <v>3619017.3824</v>
      </c>
      <c r="FP129" s="35">
        <v>3070741.4593000002</v>
      </c>
      <c r="FQ129" s="35">
        <v>2159432.2645</v>
      </c>
      <c r="FR129" s="35">
        <v>4749055.7484999998</v>
      </c>
      <c r="FS129" s="35">
        <v>6877664.7675999999</v>
      </c>
      <c r="FT129" s="35">
        <v>7549190.8476</v>
      </c>
      <c r="FU129" s="35">
        <v>5634017.6056000004</v>
      </c>
      <c r="FV129" s="35">
        <v>2515088.3303</v>
      </c>
      <c r="FW129" s="39">
        <v>69.699352982999997</v>
      </c>
      <c r="FX129" s="39">
        <v>72.384272312999997</v>
      </c>
      <c r="FY129" s="33">
        <v>1412</v>
      </c>
      <c r="FZ129" s="39">
        <v>114.63822313</v>
      </c>
      <c r="GA129" s="38">
        <v>115.59952837</v>
      </c>
      <c r="GB129" s="33">
        <v>2255</v>
      </c>
      <c r="GC129" s="47">
        <f t="shared" si="7"/>
        <v>0</v>
      </c>
      <c r="GD129" s="49">
        <f t="shared" si="8"/>
        <v>0</v>
      </c>
      <c r="GE129" s="31">
        <f t="shared" si="9"/>
        <v>2</v>
      </c>
    </row>
    <row r="130" spans="1:187" hidden="1" x14ac:dyDescent="0.25">
      <c r="A130" s="32" t="s">
        <v>871</v>
      </c>
      <c r="B130" s="32" t="s">
        <v>871</v>
      </c>
      <c r="C130" s="32" t="s">
        <v>872</v>
      </c>
      <c r="D130" s="45" t="s">
        <v>1682</v>
      </c>
      <c r="E130" s="45">
        <f t="shared" ref="E130:E152" si="10">LEN(D130)</f>
        <v>39</v>
      </c>
      <c r="F130" s="33">
        <v>3853</v>
      </c>
      <c r="G130" s="33">
        <v>4336</v>
      </c>
      <c r="H130" s="33">
        <v>3807</v>
      </c>
      <c r="I130" s="33">
        <v>3248</v>
      </c>
      <c r="J130" s="33">
        <v>3435</v>
      </c>
      <c r="K130" s="33">
        <v>3649</v>
      </c>
      <c r="L130" s="33">
        <v>2802</v>
      </c>
      <c r="M130" s="33">
        <v>1606</v>
      </c>
      <c r="N130" s="33">
        <v>4379</v>
      </c>
      <c r="O130" s="33">
        <v>6464</v>
      </c>
      <c r="P130" s="33">
        <v>6367</v>
      </c>
      <c r="Q130" s="33">
        <v>6023</v>
      </c>
      <c r="R130" s="33">
        <v>3503</v>
      </c>
      <c r="S130" s="33">
        <v>27860</v>
      </c>
      <c r="T130" s="33">
        <v>22530</v>
      </c>
      <c r="U130" s="33">
        <v>13627</v>
      </c>
      <c r="V130" s="33">
        <v>6438</v>
      </c>
      <c r="W130" s="33">
        <v>29974</v>
      </c>
      <c r="X130" s="33">
        <v>22050</v>
      </c>
      <c r="Y130" s="33">
        <v>12069</v>
      </c>
      <c r="Z130" s="33">
        <v>4353</v>
      </c>
      <c r="AA130" s="33">
        <v>18816</v>
      </c>
      <c r="AB130" s="33">
        <v>33998</v>
      </c>
      <c r="AC130" s="33">
        <v>32744</v>
      </c>
      <c r="AD130" s="33">
        <v>32344</v>
      </c>
      <c r="AE130" s="33">
        <v>20999</v>
      </c>
      <c r="AF130" s="33">
        <v>6339</v>
      </c>
      <c r="AG130" s="33">
        <v>5457</v>
      </c>
      <c r="AH130" s="33">
        <v>4106</v>
      </c>
      <c r="AI130" s="33">
        <v>2779</v>
      </c>
      <c r="AJ130" s="33">
        <v>6989</v>
      </c>
      <c r="AK130" s="33">
        <v>5674</v>
      </c>
      <c r="AL130" s="33">
        <v>3255</v>
      </c>
      <c r="AM130" s="33">
        <v>1559</v>
      </c>
      <c r="AN130" s="33">
        <v>5301</v>
      </c>
      <c r="AO130" s="33">
        <v>9106</v>
      </c>
      <c r="AP130" s="33">
        <v>8505</v>
      </c>
      <c r="AQ130" s="33">
        <v>8173</v>
      </c>
      <c r="AR130" s="33">
        <v>5073</v>
      </c>
      <c r="AS130" s="33">
        <v>2630</v>
      </c>
      <c r="AT130" s="33">
        <v>2930</v>
      </c>
      <c r="AU130" s="33">
        <v>2806</v>
      </c>
      <c r="AV130" s="33">
        <v>2410</v>
      </c>
      <c r="AW130" s="33">
        <v>2598</v>
      </c>
      <c r="AX130" s="33">
        <v>2725</v>
      </c>
      <c r="AY130" s="33">
        <v>2142</v>
      </c>
      <c r="AZ130" s="33">
        <v>1228</v>
      </c>
      <c r="BA130" s="33">
        <v>3163</v>
      </c>
      <c r="BB130" s="33">
        <v>4732</v>
      </c>
      <c r="BC130" s="33">
        <v>4643</v>
      </c>
      <c r="BD130" s="33">
        <v>4345</v>
      </c>
      <c r="BE130" s="33">
        <v>2586</v>
      </c>
      <c r="BF130" s="33">
        <v>3709</v>
      </c>
      <c r="BG130" s="33">
        <v>2527</v>
      </c>
      <c r="BH130" s="33">
        <v>1300</v>
      </c>
      <c r="BI130" s="33">
        <v>369</v>
      </c>
      <c r="BJ130" s="33">
        <v>4391</v>
      </c>
      <c r="BK130" s="33">
        <v>2949</v>
      </c>
      <c r="BL130" s="33">
        <v>1113</v>
      </c>
      <c r="BM130" s="33">
        <v>331</v>
      </c>
      <c r="BN130" s="33">
        <v>2138</v>
      </c>
      <c r="BO130" s="33">
        <v>4374</v>
      </c>
      <c r="BP130" s="33">
        <v>3862</v>
      </c>
      <c r="BQ130" s="33">
        <v>3828</v>
      </c>
      <c r="BR130" s="33">
        <v>2487</v>
      </c>
      <c r="BS130" s="33">
        <v>3339</v>
      </c>
      <c r="BT130" s="33">
        <v>2937</v>
      </c>
      <c r="BU130" s="33">
        <v>2318</v>
      </c>
      <c r="BV130" s="33">
        <v>1678</v>
      </c>
      <c r="BW130" s="33">
        <v>3437</v>
      </c>
      <c r="BX130" s="33">
        <v>2778</v>
      </c>
      <c r="BY130" s="33">
        <v>1772</v>
      </c>
      <c r="BZ130" s="33">
        <v>852</v>
      </c>
      <c r="CA130" s="33">
        <v>2822</v>
      </c>
      <c r="CB130" s="33">
        <v>4734</v>
      </c>
      <c r="CC130" s="33">
        <v>4460</v>
      </c>
      <c r="CD130" s="33">
        <v>4377</v>
      </c>
      <c r="CE130" s="33">
        <v>2718</v>
      </c>
      <c r="CF130" s="33">
        <v>22607</v>
      </c>
      <c r="CG130" s="33">
        <v>27409</v>
      </c>
      <c r="CH130" s="33">
        <v>27772</v>
      </c>
      <c r="CI130" s="33">
        <v>22862</v>
      </c>
      <c r="CJ130" s="33">
        <v>21948</v>
      </c>
      <c r="CK130" s="33">
        <v>24954</v>
      </c>
      <c r="CL130" s="33">
        <v>20702</v>
      </c>
      <c r="CM130" s="33">
        <v>11462</v>
      </c>
      <c r="CN130" s="33">
        <v>28036</v>
      </c>
      <c r="CO130" s="33">
        <v>43033</v>
      </c>
      <c r="CP130" s="33">
        <v>44187</v>
      </c>
      <c r="CQ130" s="33">
        <v>40373</v>
      </c>
      <c r="CR130" s="33">
        <v>24087</v>
      </c>
      <c r="CS130" s="33">
        <v>706</v>
      </c>
      <c r="CT130" s="33" t="s">
        <v>856</v>
      </c>
      <c r="CU130" s="33">
        <v>9</v>
      </c>
      <c r="CV130" s="33">
        <v>0</v>
      </c>
      <c r="CW130" s="33">
        <v>0</v>
      </c>
      <c r="CX130" s="33">
        <v>179</v>
      </c>
      <c r="CY130" s="33">
        <v>202</v>
      </c>
      <c r="CZ130" s="33">
        <v>0</v>
      </c>
      <c r="DA130" s="33" t="s">
        <v>856</v>
      </c>
      <c r="DB130" s="33">
        <v>334</v>
      </c>
      <c r="DC130" s="33">
        <v>313</v>
      </c>
      <c r="DD130" s="33">
        <v>234</v>
      </c>
      <c r="DE130" s="33">
        <v>449</v>
      </c>
      <c r="DF130" s="33">
        <v>296</v>
      </c>
      <c r="DG130" s="33">
        <v>14</v>
      </c>
      <c r="DH130" s="33">
        <v>508</v>
      </c>
      <c r="DI130" s="33">
        <v>30</v>
      </c>
      <c r="DJ130" s="33">
        <v>1186</v>
      </c>
      <c r="DK130" s="33">
        <v>1135</v>
      </c>
      <c r="DL130" s="33">
        <v>560</v>
      </c>
      <c r="DM130" s="33">
        <v>1713</v>
      </c>
      <c r="DN130" s="33">
        <v>2305</v>
      </c>
      <c r="DO130" s="33">
        <v>1986</v>
      </c>
      <c r="DP130" s="33">
        <v>1560</v>
      </c>
      <c r="DQ130" s="33">
        <v>2274</v>
      </c>
      <c r="DR130" s="33">
        <v>1167</v>
      </c>
      <c r="DS130" s="33">
        <v>3746</v>
      </c>
      <c r="DT130" s="33">
        <v>3034</v>
      </c>
      <c r="DU130" s="33">
        <v>1903</v>
      </c>
      <c r="DV130" s="33">
        <v>9759</v>
      </c>
      <c r="DW130" s="33">
        <v>455319</v>
      </c>
      <c r="DX130" s="33">
        <v>526503</v>
      </c>
      <c r="DY130" s="33">
        <v>469088</v>
      </c>
      <c r="DZ130" s="33">
        <v>401758</v>
      </c>
      <c r="EA130" s="33">
        <v>412421</v>
      </c>
      <c r="EB130" s="33">
        <v>448934</v>
      </c>
      <c r="EC130" s="33">
        <v>347603</v>
      </c>
      <c r="ED130" s="33">
        <v>199212</v>
      </c>
      <c r="EE130" s="33">
        <v>547875</v>
      </c>
      <c r="EF130" s="33">
        <v>790824</v>
      </c>
      <c r="EG130" s="33">
        <v>777910</v>
      </c>
      <c r="EH130" s="33">
        <v>727800</v>
      </c>
      <c r="EI130" s="33">
        <v>416429</v>
      </c>
      <c r="EJ130" s="35">
        <v>3162811.9508000002</v>
      </c>
      <c r="EK130" s="35">
        <v>2720696.7571999999</v>
      </c>
      <c r="EL130" s="35">
        <v>1667819.7422</v>
      </c>
      <c r="EM130" s="34">
        <v>790483.69249000004</v>
      </c>
      <c r="EN130" s="35">
        <v>3413227.8812000002</v>
      </c>
      <c r="EO130" s="35">
        <v>2662151.1220999998</v>
      </c>
      <c r="EP130" s="35">
        <v>1512259.8211000001</v>
      </c>
      <c r="EQ130" s="35">
        <v>540141.82609999995</v>
      </c>
      <c r="ER130" s="35">
        <v>2239401.3738000002</v>
      </c>
      <c r="ES130" s="35">
        <v>3999513.0435000001</v>
      </c>
      <c r="ET130" s="35">
        <v>3846526.7533</v>
      </c>
      <c r="EU130" s="35">
        <v>3857090.9386999998</v>
      </c>
      <c r="EV130" s="35">
        <v>2527060.6838000002</v>
      </c>
      <c r="EW130" s="35">
        <v>3934680.3262999998</v>
      </c>
      <c r="EX130" s="35">
        <v>2484377.8785999999</v>
      </c>
      <c r="EY130" s="35">
        <v>1070807.4058999999</v>
      </c>
      <c r="EZ130" s="34">
        <v>257912.56915</v>
      </c>
      <c r="FA130" s="35">
        <v>4250199.9183</v>
      </c>
      <c r="FB130" s="35">
        <v>2813054.7056</v>
      </c>
      <c r="FC130" s="34">
        <v>975724.12916999997</v>
      </c>
      <c r="FD130" s="34">
        <v>320736.45916999999</v>
      </c>
      <c r="FE130" s="35">
        <v>1990722.2623999999</v>
      </c>
      <c r="FF130" s="35">
        <v>4243554.1368000004</v>
      </c>
      <c r="FG130" s="35">
        <v>3758716.9871</v>
      </c>
      <c r="FH130" s="35">
        <v>3708929.7738999999</v>
      </c>
      <c r="FI130" s="35">
        <v>2405570.2321000001</v>
      </c>
      <c r="FJ130" s="35">
        <v>6447452.2528999997</v>
      </c>
      <c r="FK130" s="35">
        <v>7679506.9363000002</v>
      </c>
      <c r="FL130" s="35">
        <v>7671828.5991000002</v>
      </c>
      <c r="FM130" s="35">
        <v>6557691.2918999996</v>
      </c>
      <c r="FN130" s="35">
        <v>6420540.4331</v>
      </c>
      <c r="FO130" s="37">
        <v>6884367.8439999996</v>
      </c>
      <c r="FP130" s="35">
        <v>5913386.4852999998</v>
      </c>
      <c r="FQ130" s="35">
        <v>3193166.0813000002</v>
      </c>
      <c r="FR130" s="35">
        <v>8219362.5673000002</v>
      </c>
      <c r="FS130" s="37">
        <v>12202187.52</v>
      </c>
      <c r="FT130" s="37">
        <v>12113105.525</v>
      </c>
      <c r="FU130" s="40">
        <v>11396590.414000001</v>
      </c>
      <c r="FV130" s="35">
        <v>6836693.8976999996</v>
      </c>
      <c r="FW130" s="39">
        <v>67.952664126000002</v>
      </c>
      <c r="FX130" s="39">
        <v>67.509264892999994</v>
      </c>
      <c r="FY130" s="33">
        <v>2441</v>
      </c>
      <c r="FZ130" s="39">
        <v>119.78810801</v>
      </c>
      <c r="GA130" s="39">
        <v>119.6415731</v>
      </c>
      <c r="GB130" s="33">
        <v>4326</v>
      </c>
      <c r="GC130" s="47">
        <f t="shared" si="7"/>
        <v>0</v>
      </c>
      <c r="GD130" s="49">
        <f t="shared" si="8"/>
        <v>0</v>
      </c>
      <c r="GE130" s="31">
        <f t="shared" si="9"/>
        <v>2</v>
      </c>
    </row>
    <row r="131" spans="1:187" hidden="1" x14ac:dyDescent="0.25">
      <c r="A131" s="32" t="s">
        <v>1106</v>
      </c>
      <c r="B131" s="32" t="s">
        <v>1106</v>
      </c>
      <c r="C131" s="32" t="s">
        <v>1107</v>
      </c>
      <c r="D131" s="45" t="s">
        <v>1650</v>
      </c>
      <c r="E131" s="45">
        <f t="shared" si="10"/>
        <v>56</v>
      </c>
      <c r="F131" s="33">
        <v>1417</v>
      </c>
      <c r="G131" s="33">
        <v>1443</v>
      </c>
      <c r="H131" s="33">
        <v>1087</v>
      </c>
      <c r="I131" s="33">
        <v>842</v>
      </c>
      <c r="J131" s="33">
        <v>1623</v>
      </c>
      <c r="K131" s="33">
        <v>1209</v>
      </c>
      <c r="L131" s="33">
        <v>824</v>
      </c>
      <c r="M131" s="33">
        <v>432</v>
      </c>
      <c r="N131" s="33">
        <v>2902</v>
      </c>
      <c r="O131" s="33">
        <v>3040</v>
      </c>
      <c r="P131" s="33">
        <v>1622</v>
      </c>
      <c r="Q131" s="33">
        <v>940</v>
      </c>
      <c r="R131" s="33">
        <v>373</v>
      </c>
      <c r="S131" s="33">
        <v>35169</v>
      </c>
      <c r="T131" s="33">
        <v>24489</v>
      </c>
      <c r="U131" s="33">
        <v>12307</v>
      </c>
      <c r="V131" s="33">
        <v>4867</v>
      </c>
      <c r="W131" s="33">
        <v>35765</v>
      </c>
      <c r="X131" s="33">
        <v>21236</v>
      </c>
      <c r="Y131" s="33">
        <v>9101</v>
      </c>
      <c r="Z131" s="33">
        <v>3347</v>
      </c>
      <c r="AA131" s="33">
        <v>33881</v>
      </c>
      <c r="AB131" s="33">
        <v>40584</v>
      </c>
      <c r="AC131" s="33">
        <v>31069</v>
      </c>
      <c r="AD131" s="33">
        <v>25018</v>
      </c>
      <c r="AE131" s="33">
        <v>15729</v>
      </c>
      <c r="AF131" s="33">
        <v>3431</v>
      </c>
      <c r="AG131" s="33">
        <v>2644</v>
      </c>
      <c r="AH131" s="33">
        <v>1422</v>
      </c>
      <c r="AI131" s="33">
        <v>897</v>
      </c>
      <c r="AJ131" s="33">
        <v>3955</v>
      </c>
      <c r="AK131" s="33">
        <v>2535</v>
      </c>
      <c r="AL131" s="33">
        <v>1318</v>
      </c>
      <c r="AM131" s="33">
        <v>542</v>
      </c>
      <c r="AN131" s="33">
        <v>4111</v>
      </c>
      <c r="AO131" s="33">
        <v>4960</v>
      </c>
      <c r="AP131" s="33">
        <v>3324</v>
      </c>
      <c r="AQ131" s="33">
        <v>2696</v>
      </c>
      <c r="AR131" s="33">
        <v>1653</v>
      </c>
      <c r="AS131" s="33">
        <v>918</v>
      </c>
      <c r="AT131" s="33">
        <v>989</v>
      </c>
      <c r="AU131" s="33">
        <v>841</v>
      </c>
      <c r="AV131" s="33">
        <v>696</v>
      </c>
      <c r="AW131" s="33">
        <v>1074</v>
      </c>
      <c r="AX131" s="33">
        <v>895</v>
      </c>
      <c r="AY131" s="33">
        <v>667</v>
      </c>
      <c r="AZ131" s="33">
        <v>334</v>
      </c>
      <c r="BA131" s="33">
        <v>2019</v>
      </c>
      <c r="BB131" s="33">
        <v>2141</v>
      </c>
      <c r="BC131" s="33">
        <v>1176</v>
      </c>
      <c r="BD131" s="33">
        <v>738</v>
      </c>
      <c r="BE131" s="33">
        <v>340</v>
      </c>
      <c r="BF131" s="33">
        <v>2513</v>
      </c>
      <c r="BG131" s="33">
        <v>1655</v>
      </c>
      <c r="BH131" s="33">
        <v>581</v>
      </c>
      <c r="BI131" s="33">
        <v>201</v>
      </c>
      <c r="BJ131" s="33">
        <v>2881</v>
      </c>
      <c r="BK131" s="33">
        <v>1640</v>
      </c>
      <c r="BL131" s="33">
        <v>651</v>
      </c>
      <c r="BM131" s="33">
        <v>208</v>
      </c>
      <c r="BN131" s="33">
        <v>2092</v>
      </c>
      <c r="BO131" s="33">
        <v>2819</v>
      </c>
      <c r="BP131" s="33">
        <v>2148</v>
      </c>
      <c r="BQ131" s="33">
        <v>1958</v>
      </c>
      <c r="BR131" s="33">
        <v>1313</v>
      </c>
      <c r="BS131" s="33">
        <v>1340</v>
      </c>
      <c r="BT131" s="33">
        <v>1020</v>
      </c>
      <c r="BU131" s="33">
        <v>614</v>
      </c>
      <c r="BV131" s="33">
        <v>388</v>
      </c>
      <c r="BW131" s="33">
        <v>1468</v>
      </c>
      <c r="BX131" s="33">
        <v>924</v>
      </c>
      <c r="BY131" s="33">
        <v>460</v>
      </c>
      <c r="BZ131" s="33">
        <v>212</v>
      </c>
      <c r="CA131" s="33">
        <v>1704</v>
      </c>
      <c r="CB131" s="33">
        <v>1886</v>
      </c>
      <c r="CC131" s="33">
        <v>1266</v>
      </c>
      <c r="CD131" s="33">
        <v>1000</v>
      </c>
      <c r="CE131" s="33">
        <v>570</v>
      </c>
      <c r="CF131" s="33">
        <v>10945</v>
      </c>
      <c r="CG131" s="33">
        <v>10894</v>
      </c>
      <c r="CH131" s="33">
        <v>8897</v>
      </c>
      <c r="CI131" s="33">
        <v>6804</v>
      </c>
      <c r="CJ131" s="33">
        <v>14376</v>
      </c>
      <c r="CK131" s="33">
        <v>10960</v>
      </c>
      <c r="CL131" s="33">
        <v>6526</v>
      </c>
      <c r="CM131" s="33">
        <v>3545</v>
      </c>
      <c r="CN131" s="33">
        <v>21135</v>
      </c>
      <c r="CO131" s="33">
        <v>23741</v>
      </c>
      <c r="CP131" s="33">
        <v>14571</v>
      </c>
      <c r="CQ131" s="33">
        <v>7688</v>
      </c>
      <c r="CR131" s="33">
        <v>5812</v>
      </c>
      <c r="CS131" s="33">
        <v>58</v>
      </c>
      <c r="CT131" s="33">
        <v>1599</v>
      </c>
      <c r="CU131" s="33">
        <v>0</v>
      </c>
      <c r="CV131" s="33">
        <v>0</v>
      </c>
      <c r="CW131" s="33">
        <v>268</v>
      </c>
      <c r="CX131" s="33">
        <v>30</v>
      </c>
      <c r="CY131" s="33">
        <v>64</v>
      </c>
      <c r="CZ131" s="33">
        <v>0</v>
      </c>
      <c r="DA131" s="33">
        <v>27</v>
      </c>
      <c r="DB131" s="33">
        <v>391</v>
      </c>
      <c r="DC131" s="33">
        <v>121</v>
      </c>
      <c r="DD131" s="33">
        <v>286</v>
      </c>
      <c r="DE131" s="33">
        <v>204</v>
      </c>
      <c r="DF131" s="33">
        <v>0</v>
      </c>
      <c r="DG131" s="33">
        <v>123</v>
      </c>
      <c r="DH131" s="33">
        <v>247</v>
      </c>
      <c r="DI131" s="33">
        <v>0</v>
      </c>
      <c r="DJ131" s="33">
        <v>159</v>
      </c>
      <c r="DK131" s="33">
        <v>1747</v>
      </c>
      <c r="DL131" s="33">
        <v>303</v>
      </c>
      <c r="DM131" s="33">
        <v>716</v>
      </c>
      <c r="DN131" s="33">
        <v>1462</v>
      </c>
      <c r="DO131" s="33">
        <v>1211</v>
      </c>
      <c r="DP131" s="33">
        <v>1220</v>
      </c>
      <c r="DQ131" s="33">
        <v>471</v>
      </c>
      <c r="DR131" s="33">
        <v>1403</v>
      </c>
      <c r="DS131" s="33">
        <v>303</v>
      </c>
      <c r="DT131" s="33">
        <v>112</v>
      </c>
      <c r="DU131" s="33">
        <v>1328</v>
      </c>
      <c r="DV131" s="33">
        <v>1373</v>
      </c>
      <c r="DW131" s="33">
        <v>161749</v>
      </c>
      <c r="DX131" s="33">
        <v>167599</v>
      </c>
      <c r="DY131" s="33">
        <v>130535</v>
      </c>
      <c r="DZ131" s="33">
        <v>104215</v>
      </c>
      <c r="EA131" s="33">
        <v>184699</v>
      </c>
      <c r="EB131" s="33">
        <v>141102</v>
      </c>
      <c r="EC131" s="33">
        <v>98317</v>
      </c>
      <c r="ED131" s="33">
        <v>51226</v>
      </c>
      <c r="EE131" s="33">
        <v>338795</v>
      </c>
      <c r="EF131" s="33">
        <v>356366</v>
      </c>
      <c r="EG131" s="33">
        <v>189050</v>
      </c>
      <c r="EH131" s="33">
        <v>112429</v>
      </c>
      <c r="EI131" s="33">
        <v>42802</v>
      </c>
      <c r="EJ131" s="35">
        <v>3563631.1740999999</v>
      </c>
      <c r="EK131" s="35">
        <v>2630209.0495000002</v>
      </c>
      <c r="EL131" s="37">
        <v>1323698.699</v>
      </c>
      <c r="EM131" s="34">
        <v>537343.65738999995</v>
      </c>
      <c r="EN131" s="35">
        <v>3628719.5096999998</v>
      </c>
      <c r="EO131" s="35">
        <v>2295464.7439000001</v>
      </c>
      <c r="EP131" s="34">
        <v>996576.22155999998</v>
      </c>
      <c r="EQ131" s="34">
        <v>391971.32254000002</v>
      </c>
      <c r="ER131" s="35">
        <v>3384557.4086000002</v>
      </c>
      <c r="ES131" s="35">
        <v>4069735.3306</v>
      </c>
      <c r="ET131" s="35">
        <v>3351694.0443000002</v>
      </c>
      <c r="EU131" s="35">
        <v>2780291.2851</v>
      </c>
      <c r="EV131" s="35">
        <v>1781336.3092</v>
      </c>
      <c r="EW131" s="35">
        <v>3629448.6757999999</v>
      </c>
      <c r="EX131" s="35">
        <v>2411628.9761000001</v>
      </c>
      <c r="EY131" s="34">
        <v>790732.74286999996</v>
      </c>
      <c r="EZ131" s="34">
        <v>214988.91166000001</v>
      </c>
      <c r="FA131" s="35">
        <v>4267572.2356000002</v>
      </c>
      <c r="FB131" s="35">
        <v>2500058.5369000002</v>
      </c>
      <c r="FC131" s="34">
        <v>794153.11161000002</v>
      </c>
      <c r="FD131" s="34">
        <v>358424.09941000002</v>
      </c>
      <c r="FE131" s="37">
        <v>2778616.5221000002</v>
      </c>
      <c r="FF131" s="35">
        <v>4033349.9706000001</v>
      </c>
      <c r="FG131" s="35">
        <v>3176017.5192</v>
      </c>
      <c r="FH131" s="35">
        <v>2810754.7661000001</v>
      </c>
      <c r="FI131" s="35">
        <v>2168268.5120000001</v>
      </c>
      <c r="FJ131" s="35">
        <v>2496544.9454000001</v>
      </c>
      <c r="FK131" s="35">
        <v>2846028.4284999999</v>
      </c>
      <c r="FL131" s="35">
        <v>2397295.8731</v>
      </c>
      <c r="FM131" s="35">
        <v>1985684.5767999999</v>
      </c>
      <c r="FN131" s="37">
        <v>3388997.7379999999</v>
      </c>
      <c r="FO131" s="35">
        <v>2691446.6217</v>
      </c>
      <c r="FP131" s="35">
        <v>1821047.4088000001</v>
      </c>
      <c r="FQ131" s="34">
        <v>970710.25051000004</v>
      </c>
      <c r="FR131" s="35">
        <v>5639340.5196000002</v>
      </c>
      <c r="FS131" s="35">
        <v>6052006.7281999998</v>
      </c>
      <c r="FT131" s="35">
        <v>3635351.9542</v>
      </c>
      <c r="FU131" s="35">
        <v>2159960.2672000001</v>
      </c>
      <c r="FV131" s="35">
        <v>1111096.3737000001</v>
      </c>
      <c r="FW131" s="39">
        <v>32.969574262999998</v>
      </c>
      <c r="FX131" s="39">
        <v>29.323936932999999</v>
      </c>
      <c r="FY131" s="33">
        <v>491</v>
      </c>
      <c r="FZ131" s="39">
        <v>125.77159311</v>
      </c>
      <c r="GA131" s="39">
        <v>120.16244625</v>
      </c>
      <c r="GB131" s="33">
        <v>2012</v>
      </c>
      <c r="GC131" s="47">
        <f t="shared" ref="GC131:GC152" si="11">COUNTIF(F131:AE131,0)+COUNTIF(AS131:AZ131,0)+COUNTIF(BF131:BM131,0)+COUNTIF(BS131:CR131,0)+COUNTIF(DW131:GB131,0)</f>
        <v>0</v>
      </c>
      <c r="GD131" s="49">
        <f t="shared" si="8"/>
        <v>0</v>
      </c>
      <c r="GE131" s="31">
        <f t="shared" si="9"/>
        <v>0</v>
      </c>
    </row>
    <row r="132" spans="1:187" hidden="1" x14ac:dyDescent="0.25">
      <c r="A132" s="32" t="s">
        <v>1026</v>
      </c>
      <c r="B132" s="32" t="s">
        <v>1026</v>
      </c>
      <c r="C132" s="32" t="s">
        <v>1027</v>
      </c>
      <c r="D132" s="45" t="s">
        <v>1606</v>
      </c>
      <c r="E132" s="45">
        <f t="shared" si="10"/>
        <v>60</v>
      </c>
      <c r="F132" s="33">
        <v>3212</v>
      </c>
      <c r="G132" s="33">
        <v>3598</v>
      </c>
      <c r="H132" s="33">
        <v>3250</v>
      </c>
      <c r="I132" s="33">
        <v>2718</v>
      </c>
      <c r="J132" s="33">
        <v>3004</v>
      </c>
      <c r="K132" s="33">
        <v>2914</v>
      </c>
      <c r="L132" s="33">
        <v>2098</v>
      </c>
      <c r="M132" s="33">
        <v>1126</v>
      </c>
      <c r="N132" s="33">
        <v>5694</v>
      </c>
      <c r="O132" s="33">
        <v>4453</v>
      </c>
      <c r="P132" s="33">
        <v>4020</v>
      </c>
      <c r="Q132" s="33">
        <v>4934</v>
      </c>
      <c r="R132" s="33">
        <v>2819</v>
      </c>
      <c r="S132" s="33">
        <v>28532</v>
      </c>
      <c r="T132" s="33">
        <v>22245</v>
      </c>
      <c r="U132" s="33">
        <v>12536</v>
      </c>
      <c r="V132" s="33">
        <v>5247</v>
      </c>
      <c r="W132" s="33">
        <v>33378</v>
      </c>
      <c r="X132" s="33">
        <v>21052</v>
      </c>
      <c r="Y132" s="33">
        <v>10698</v>
      </c>
      <c r="Z132" s="33">
        <v>3308</v>
      </c>
      <c r="AA132" s="33">
        <v>28265</v>
      </c>
      <c r="AB132" s="33">
        <v>24084</v>
      </c>
      <c r="AC132" s="33">
        <v>26255</v>
      </c>
      <c r="AD132" s="33">
        <v>34642</v>
      </c>
      <c r="AE132" s="33">
        <v>23750</v>
      </c>
      <c r="AF132" s="33">
        <v>6379</v>
      </c>
      <c r="AG132" s="33">
        <v>5875</v>
      </c>
      <c r="AH132" s="33">
        <v>4292</v>
      </c>
      <c r="AI132" s="33">
        <v>3141</v>
      </c>
      <c r="AJ132" s="33">
        <v>7271</v>
      </c>
      <c r="AK132" s="33">
        <v>5599</v>
      </c>
      <c r="AL132" s="33">
        <v>3235</v>
      </c>
      <c r="AM132" s="33">
        <v>1551</v>
      </c>
      <c r="AN132" s="33">
        <v>8413</v>
      </c>
      <c r="AO132" s="33">
        <v>7166</v>
      </c>
      <c r="AP132" s="33">
        <v>6945</v>
      </c>
      <c r="AQ132" s="33">
        <v>8915</v>
      </c>
      <c r="AR132" s="33">
        <v>5904</v>
      </c>
      <c r="AS132" s="33">
        <v>2983</v>
      </c>
      <c r="AT132" s="33">
        <v>3587</v>
      </c>
      <c r="AU132" s="33">
        <v>3309</v>
      </c>
      <c r="AV132" s="33">
        <v>2810</v>
      </c>
      <c r="AW132" s="33">
        <v>3122</v>
      </c>
      <c r="AX132" s="33">
        <v>3162</v>
      </c>
      <c r="AY132" s="33">
        <v>2233</v>
      </c>
      <c r="AZ132" s="33">
        <v>1267</v>
      </c>
      <c r="BA132" s="33">
        <v>5379</v>
      </c>
      <c r="BB132" s="33">
        <v>4530</v>
      </c>
      <c r="BC132" s="33">
        <v>4230</v>
      </c>
      <c r="BD132" s="33">
        <v>5139</v>
      </c>
      <c r="BE132" s="33">
        <v>3195</v>
      </c>
      <c r="BF132" s="33">
        <v>3396</v>
      </c>
      <c r="BG132" s="33">
        <v>2288</v>
      </c>
      <c r="BH132" s="33">
        <v>983</v>
      </c>
      <c r="BI132" s="33">
        <v>331</v>
      </c>
      <c r="BJ132" s="33">
        <v>4149</v>
      </c>
      <c r="BK132" s="33">
        <v>2437</v>
      </c>
      <c r="BL132" s="33">
        <v>1002</v>
      </c>
      <c r="BM132" s="33">
        <v>284</v>
      </c>
      <c r="BN132" s="33">
        <v>3034</v>
      </c>
      <c r="BO132" s="33">
        <v>2636</v>
      </c>
      <c r="BP132" s="33">
        <v>2715</v>
      </c>
      <c r="BQ132" s="33">
        <v>3776</v>
      </c>
      <c r="BR132" s="33">
        <v>2709</v>
      </c>
      <c r="BS132" s="33">
        <v>3060</v>
      </c>
      <c r="BT132" s="33">
        <v>2814</v>
      </c>
      <c r="BU132" s="33">
        <v>2228</v>
      </c>
      <c r="BV132" s="33">
        <v>1713</v>
      </c>
      <c r="BW132" s="33">
        <v>3047</v>
      </c>
      <c r="BX132" s="33">
        <v>2407</v>
      </c>
      <c r="BY132" s="33">
        <v>1531</v>
      </c>
      <c r="BZ132" s="33">
        <v>720</v>
      </c>
      <c r="CA132" s="33">
        <v>4087</v>
      </c>
      <c r="CB132" s="33">
        <v>3323</v>
      </c>
      <c r="CC132" s="33">
        <v>3230</v>
      </c>
      <c r="CD132" s="33">
        <v>4222</v>
      </c>
      <c r="CE132" s="33">
        <v>2658</v>
      </c>
      <c r="CF132" s="33">
        <v>24648</v>
      </c>
      <c r="CG132" s="33">
        <v>31898</v>
      </c>
      <c r="CH132" s="33">
        <v>28875</v>
      </c>
      <c r="CI132" s="33">
        <v>25279</v>
      </c>
      <c r="CJ132" s="33">
        <v>25987</v>
      </c>
      <c r="CK132" s="33">
        <v>26104</v>
      </c>
      <c r="CL132" s="33">
        <v>19862</v>
      </c>
      <c r="CM132" s="33">
        <v>11090</v>
      </c>
      <c r="CN132" s="33">
        <v>45904</v>
      </c>
      <c r="CO132" s="33">
        <v>38066</v>
      </c>
      <c r="CP132" s="33">
        <v>36004</v>
      </c>
      <c r="CQ132" s="33">
        <v>46192</v>
      </c>
      <c r="CR132" s="33">
        <v>27577</v>
      </c>
      <c r="CS132" s="33">
        <v>135</v>
      </c>
      <c r="CT132" s="33">
        <v>154</v>
      </c>
      <c r="CU132" s="33">
        <v>12</v>
      </c>
      <c r="CV132" s="33">
        <v>141</v>
      </c>
      <c r="CW132" s="33">
        <v>214</v>
      </c>
      <c r="CX132" s="33">
        <v>1296</v>
      </c>
      <c r="CY132" s="33">
        <v>252</v>
      </c>
      <c r="CZ132" s="33">
        <v>633</v>
      </c>
      <c r="DA132" s="33">
        <v>0</v>
      </c>
      <c r="DB132" s="33">
        <v>0</v>
      </c>
      <c r="DC132" s="33">
        <v>795</v>
      </c>
      <c r="DD132" s="33">
        <v>310</v>
      </c>
      <c r="DE132" s="33">
        <v>144</v>
      </c>
      <c r="DF132" s="33">
        <v>457</v>
      </c>
      <c r="DG132" s="33">
        <v>237</v>
      </c>
      <c r="DH132" s="33">
        <v>0</v>
      </c>
      <c r="DI132" s="33">
        <v>929</v>
      </c>
      <c r="DJ132" s="33">
        <v>1726</v>
      </c>
      <c r="DK132" s="33">
        <v>0</v>
      </c>
      <c r="DL132" s="33">
        <v>1441</v>
      </c>
      <c r="DM132" s="33">
        <v>4204</v>
      </c>
      <c r="DN132" s="33">
        <v>1717</v>
      </c>
      <c r="DO132" s="33">
        <v>2505</v>
      </c>
      <c r="DP132" s="33">
        <v>1821</v>
      </c>
      <c r="DQ132" s="33">
        <v>1615</v>
      </c>
      <c r="DR132" s="33">
        <v>3161</v>
      </c>
      <c r="DS132" s="33">
        <v>1303</v>
      </c>
      <c r="DT132" s="33">
        <v>1991</v>
      </c>
      <c r="DU132" s="33">
        <v>3599</v>
      </c>
      <c r="DV132" s="33">
        <v>4389</v>
      </c>
      <c r="DW132" s="33">
        <v>376681</v>
      </c>
      <c r="DX132" s="33">
        <v>428118</v>
      </c>
      <c r="DY132" s="33">
        <v>388250</v>
      </c>
      <c r="DZ132" s="33">
        <v>329469</v>
      </c>
      <c r="EA132" s="33">
        <v>354044</v>
      </c>
      <c r="EB132" s="33">
        <v>349406</v>
      </c>
      <c r="EC132" s="33">
        <v>251713</v>
      </c>
      <c r="ED132" s="33">
        <v>136541</v>
      </c>
      <c r="EE132" s="33">
        <v>677551</v>
      </c>
      <c r="EF132" s="33">
        <v>525797</v>
      </c>
      <c r="EG132" s="33">
        <v>481122</v>
      </c>
      <c r="EH132" s="33">
        <v>593486</v>
      </c>
      <c r="EI132" s="33">
        <v>336266</v>
      </c>
      <c r="EJ132" s="35">
        <v>3330689.7275</v>
      </c>
      <c r="EK132" s="35">
        <v>2687961.8258000002</v>
      </c>
      <c r="EL132" s="34">
        <v>1514240.1192000001</v>
      </c>
      <c r="EM132" s="34">
        <v>621513.51985000004</v>
      </c>
      <c r="EN132" s="35">
        <v>3906109.2412999999</v>
      </c>
      <c r="EO132" s="35">
        <v>2586767.3670999999</v>
      </c>
      <c r="EP132" s="34">
        <v>1296434.3753</v>
      </c>
      <c r="EQ132" s="34">
        <v>398878.68410000001</v>
      </c>
      <c r="ER132" s="35">
        <v>3386773.1512000002</v>
      </c>
      <c r="ES132" s="37">
        <v>2869760.0885999999</v>
      </c>
      <c r="ET132" s="35">
        <v>3124327.5753000001</v>
      </c>
      <c r="EU132" s="35">
        <v>4126416.1118999999</v>
      </c>
      <c r="EV132" s="35">
        <v>2835317.9331999999</v>
      </c>
      <c r="EW132" s="35">
        <v>4136049.6302</v>
      </c>
      <c r="EX132" s="35">
        <v>2711337.3062</v>
      </c>
      <c r="EY132" s="34">
        <v>1145448.7856999999</v>
      </c>
      <c r="EZ132" s="35">
        <v>282040.39409999998</v>
      </c>
      <c r="FA132" s="35">
        <v>5304295.9576000003</v>
      </c>
      <c r="FB132" s="35">
        <v>3128431.1274000001</v>
      </c>
      <c r="FC132" s="35">
        <v>1203773.5449999999</v>
      </c>
      <c r="FD132" s="34">
        <v>274322.76419999998</v>
      </c>
      <c r="FE132" s="35">
        <v>3396745.6781000001</v>
      </c>
      <c r="FF132" s="37">
        <v>3177515.9230999998</v>
      </c>
      <c r="FG132" s="35">
        <v>3361447.2157000001</v>
      </c>
      <c r="FH132" s="35">
        <v>4716186.8492000001</v>
      </c>
      <c r="FI132" s="37">
        <v>3533803.8443</v>
      </c>
      <c r="FJ132" s="37">
        <v>7580888.3106000004</v>
      </c>
      <c r="FK132" s="37">
        <v>9501390.2894000001</v>
      </c>
      <c r="FL132" s="35">
        <v>8647868.5061000008</v>
      </c>
      <c r="FM132" s="37">
        <v>7226999.2751000002</v>
      </c>
      <c r="FN132" s="35">
        <v>8092536.0334000001</v>
      </c>
      <c r="FO132" s="35">
        <v>8356247.7103000004</v>
      </c>
      <c r="FP132" s="35">
        <v>5971075.2083000001</v>
      </c>
      <c r="FQ132" s="35">
        <v>3441257.6474000001</v>
      </c>
      <c r="FR132" s="35">
        <v>13648158.689999999</v>
      </c>
      <c r="FS132" s="35">
        <v>11636655.847999999</v>
      </c>
      <c r="FT132" s="35">
        <v>11135026.581</v>
      </c>
      <c r="FU132" s="35">
        <v>13856396.927999999</v>
      </c>
      <c r="FV132" s="35">
        <v>8542024.9331999999</v>
      </c>
      <c r="FW132" s="39">
        <v>67.595168123999997</v>
      </c>
      <c r="FX132" s="39">
        <v>67.750314650999997</v>
      </c>
      <c r="FY132" s="33">
        <v>2530</v>
      </c>
      <c r="FZ132" s="38">
        <v>145.25976292999999</v>
      </c>
      <c r="GA132" s="38">
        <v>146.0782476</v>
      </c>
      <c r="GB132" s="33">
        <v>5455</v>
      </c>
      <c r="GC132" s="47">
        <f t="shared" si="11"/>
        <v>0</v>
      </c>
      <c r="GD132" s="49">
        <f t="shared" si="8"/>
        <v>0</v>
      </c>
      <c r="GE132" s="31">
        <f t="shared" si="9"/>
        <v>0</v>
      </c>
    </row>
    <row r="133" spans="1:187" hidden="1" x14ac:dyDescent="0.25">
      <c r="A133" s="32" t="s">
        <v>1056</v>
      </c>
      <c r="B133" s="32" t="s">
        <v>1056</v>
      </c>
      <c r="C133" s="32" t="s">
        <v>1057</v>
      </c>
      <c r="D133" s="45" t="s">
        <v>1575</v>
      </c>
      <c r="E133" s="45">
        <f t="shared" si="10"/>
        <v>52</v>
      </c>
      <c r="F133" s="33">
        <v>2475</v>
      </c>
      <c r="G133" s="33">
        <v>2439</v>
      </c>
      <c r="H133" s="33">
        <v>2320</v>
      </c>
      <c r="I133" s="33">
        <v>1863</v>
      </c>
      <c r="J133" s="33">
        <v>1974</v>
      </c>
      <c r="K133" s="33">
        <v>1910</v>
      </c>
      <c r="L133" s="33">
        <v>1581</v>
      </c>
      <c r="M133" s="33">
        <v>877</v>
      </c>
      <c r="N133" s="33">
        <v>3461</v>
      </c>
      <c r="O133" s="33">
        <v>1964</v>
      </c>
      <c r="P133" s="33">
        <v>2418</v>
      </c>
      <c r="Q133" s="33">
        <v>3343</v>
      </c>
      <c r="R133" s="33">
        <v>4253</v>
      </c>
      <c r="S133" s="33">
        <v>17200</v>
      </c>
      <c r="T133" s="33">
        <v>14009</v>
      </c>
      <c r="U133" s="33">
        <v>7651</v>
      </c>
      <c r="V133" s="33">
        <v>3151</v>
      </c>
      <c r="W133" s="33">
        <v>17196</v>
      </c>
      <c r="X133" s="33">
        <v>12591</v>
      </c>
      <c r="Y133" s="33">
        <v>6612</v>
      </c>
      <c r="Z133" s="33">
        <v>2037</v>
      </c>
      <c r="AA133" s="33">
        <v>15133</v>
      </c>
      <c r="AB133" s="33">
        <v>11779</v>
      </c>
      <c r="AC133" s="33">
        <v>11988</v>
      </c>
      <c r="AD133" s="33">
        <v>18181</v>
      </c>
      <c r="AE133" s="33">
        <v>23366</v>
      </c>
      <c r="AF133" s="33">
        <v>3431</v>
      </c>
      <c r="AG133" s="33">
        <v>3268</v>
      </c>
      <c r="AH133" s="33">
        <v>2346</v>
      </c>
      <c r="AI133" s="33">
        <v>1664</v>
      </c>
      <c r="AJ133" s="33">
        <v>3804</v>
      </c>
      <c r="AK133" s="33">
        <v>2802</v>
      </c>
      <c r="AL133" s="33">
        <v>1861</v>
      </c>
      <c r="AM133" s="33">
        <v>899</v>
      </c>
      <c r="AN133" s="33">
        <v>4267</v>
      </c>
      <c r="AO133" s="33">
        <v>2711</v>
      </c>
      <c r="AP133" s="33">
        <v>3127</v>
      </c>
      <c r="AQ133" s="33">
        <v>4300</v>
      </c>
      <c r="AR133" s="33">
        <v>5670</v>
      </c>
      <c r="AS133" s="33">
        <v>1724</v>
      </c>
      <c r="AT133" s="33">
        <v>1973</v>
      </c>
      <c r="AU133" s="33">
        <v>1807</v>
      </c>
      <c r="AV133" s="33">
        <v>1455</v>
      </c>
      <c r="AW133" s="33">
        <v>1685</v>
      </c>
      <c r="AX133" s="33">
        <v>1560</v>
      </c>
      <c r="AY133" s="33">
        <v>1263</v>
      </c>
      <c r="AZ133" s="33">
        <v>711</v>
      </c>
      <c r="BA133" s="33">
        <v>2727</v>
      </c>
      <c r="BB133" s="33">
        <v>1575</v>
      </c>
      <c r="BC133" s="33">
        <v>1953</v>
      </c>
      <c r="BD133" s="33">
        <v>2606</v>
      </c>
      <c r="BE133" s="33">
        <v>3317</v>
      </c>
      <c r="BF133" s="33">
        <v>1707</v>
      </c>
      <c r="BG133" s="33">
        <v>1295</v>
      </c>
      <c r="BH133" s="33">
        <v>539</v>
      </c>
      <c r="BI133" s="33">
        <v>209</v>
      </c>
      <c r="BJ133" s="33">
        <v>2119</v>
      </c>
      <c r="BK133" s="33">
        <v>1242</v>
      </c>
      <c r="BL133" s="33">
        <v>598</v>
      </c>
      <c r="BM133" s="33">
        <v>188</v>
      </c>
      <c r="BN133" s="33">
        <v>1540</v>
      </c>
      <c r="BO133" s="33">
        <v>1136</v>
      </c>
      <c r="BP133" s="33">
        <v>1174</v>
      </c>
      <c r="BQ133" s="33">
        <v>1694</v>
      </c>
      <c r="BR133" s="33">
        <v>2353</v>
      </c>
      <c r="BS133" s="33">
        <v>1720</v>
      </c>
      <c r="BT133" s="33">
        <v>1554</v>
      </c>
      <c r="BU133" s="33">
        <v>1131</v>
      </c>
      <c r="BV133" s="33">
        <v>865</v>
      </c>
      <c r="BW133" s="33">
        <v>1671</v>
      </c>
      <c r="BX133" s="33">
        <v>1241</v>
      </c>
      <c r="BY133" s="33">
        <v>838</v>
      </c>
      <c r="BZ133" s="33">
        <v>383</v>
      </c>
      <c r="CA133" s="33">
        <v>1931</v>
      </c>
      <c r="CB133" s="33">
        <v>1219</v>
      </c>
      <c r="CC133" s="33">
        <v>1426</v>
      </c>
      <c r="CD133" s="33">
        <v>2021</v>
      </c>
      <c r="CE133" s="33">
        <v>2806</v>
      </c>
      <c r="CF133" s="33">
        <v>15329</v>
      </c>
      <c r="CG133" s="33">
        <v>19855</v>
      </c>
      <c r="CH133" s="33">
        <v>16740</v>
      </c>
      <c r="CI133" s="33">
        <v>15851</v>
      </c>
      <c r="CJ133" s="33">
        <v>17220</v>
      </c>
      <c r="CK133" s="33">
        <v>16325</v>
      </c>
      <c r="CL133" s="33">
        <v>13152</v>
      </c>
      <c r="CM133" s="33">
        <v>7801</v>
      </c>
      <c r="CN133" s="33">
        <v>28481</v>
      </c>
      <c r="CO133" s="33">
        <v>16996</v>
      </c>
      <c r="CP133" s="33">
        <v>18152</v>
      </c>
      <c r="CQ133" s="33">
        <v>25227</v>
      </c>
      <c r="CR133" s="33">
        <v>33417</v>
      </c>
      <c r="CS133" s="33">
        <v>5</v>
      </c>
      <c r="CT133" s="33">
        <v>0</v>
      </c>
      <c r="CU133" s="33">
        <v>607</v>
      </c>
      <c r="CV133" s="33">
        <v>0</v>
      </c>
      <c r="CW133" s="33">
        <v>184</v>
      </c>
      <c r="CX133" s="33">
        <v>5</v>
      </c>
      <c r="CY133" s="33">
        <v>107</v>
      </c>
      <c r="CZ133" s="33">
        <v>0</v>
      </c>
      <c r="DA133" s="33">
        <v>435</v>
      </c>
      <c r="DB133" s="33">
        <v>115</v>
      </c>
      <c r="DC133" s="33">
        <v>571</v>
      </c>
      <c r="DD133" s="33">
        <v>304</v>
      </c>
      <c r="DE133" s="33">
        <v>496</v>
      </c>
      <c r="DF133" s="33">
        <v>0</v>
      </c>
      <c r="DG133" s="33">
        <v>0</v>
      </c>
      <c r="DH133" s="33" t="s">
        <v>856</v>
      </c>
      <c r="DI133" s="33">
        <v>1010</v>
      </c>
      <c r="DJ133" s="33">
        <v>0</v>
      </c>
      <c r="DK133" s="33">
        <v>480</v>
      </c>
      <c r="DL133" s="33">
        <v>1093</v>
      </c>
      <c r="DM133" s="33">
        <v>637</v>
      </c>
      <c r="DN133" s="33">
        <v>0</v>
      </c>
      <c r="DO133" s="33">
        <v>1709</v>
      </c>
      <c r="DP133" s="33">
        <v>1370</v>
      </c>
      <c r="DQ133" s="33">
        <v>1063</v>
      </c>
      <c r="DR133" s="33">
        <v>1773</v>
      </c>
      <c r="DS133" s="33">
        <v>1107</v>
      </c>
      <c r="DT133" s="33">
        <v>0</v>
      </c>
      <c r="DU133" s="33">
        <v>2648</v>
      </c>
      <c r="DV133" s="33">
        <v>3517</v>
      </c>
      <c r="DW133" s="33">
        <v>265989</v>
      </c>
      <c r="DX133" s="33">
        <v>268407</v>
      </c>
      <c r="DY133" s="33">
        <v>258733</v>
      </c>
      <c r="DZ133" s="33">
        <v>209237</v>
      </c>
      <c r="EA133" s="33">
        <v>216743</v>
      </c>
      <c r="EB133" s="33">
        <v>210029</v>
      </c>
      <c r="EC133" s="33">
        <v>175242</v>
      </c>
      <c r="ED133" s="33">
        <v>99138</v>
      </c>
      <c r="EE133" s="33">
        <v>379625</v>
      </c>
      <c r="EF133" s="33">
        <v>218851</v>
      </c>
      <c r="EG133" s="33">
        <v>267564</v>
      </c>
      <c r="EH133" s="33">
        <v>368683</v>
      </c>
      <c r="EI133" s="33">
        <v>468795</v>
      </c>
      <c r="EJ133" s="35">
        <v>1796330.3274000001</v>
      </c>
      <c r="EK133" s="35">
        <v>1472940.0752000001</v>
      </c>
      <c r="EL133" s="35">
        <v>812727.70346999995</v>
      </c>
      <c r="EM133" s="34">
        <v>364534.64835999999</v>
      </c>
      <c r="EN133" s="37">
        <v>1798195.3326999999</v>
      </c>
      <c r="EO133" s="35">
        <v>1379001.7899</v>
      </c>
      <c r="EP133" s="35">
        <v>715636.33967999998</v>
      </c>
      <c r="EQ133" s="34">
        <v>223269.92556999999</v>
      </c>
      <c r="ER133" s="37">
        <v>1621757.5284</v>
      </c>
      <c r="ES133" s="35">
        <v>1253240.4868999999</v>
      </c>
      <c r="ET133" s="35">
        <v>1275338.6139</v>
      </c>
      <c r="EU133" s="37">
        <v>1916801.564</v>
      </c>
      <c r="EV133" s="35">
        <v>2495497.9490999999</v>
      </c>
      <c r="EW133" s="35">
        <v>2369578.9284999999</v>
      </c>
      <c r="EX133" s="35">
        <v>1890373.6436000001</v>
      </c>
      <c r="EY133" s="35">
        <v>669788.02153000003</v>
      </c>
      <c r="EZ133" s="34">
        <v>205325.78779999999</v>
      </c>
      <c r="FA133" s="35">
        <v>3642499.0128000001</v>
      </c>
      <c r="FB133" s="37">
        <v>2004166.9609000001</v>
      </c>
      <c r="FC133" s="35">
        <v>880354.8933</v>
      </c>
      <c r="FD133" s="34">
        <v>221151.41454999999</v>
      </c>
      <c r="FE133" s="35">
        <v>2125871.7590000001</v>
      </c>
      <c r="FF133" s="35">
        <v>1877159.1446</v>
      </c>
      <c r="FG133" s="35">
        <v>1758514.8565</v>
      </c>
      <c r="FH133" s="35">
        <v>2540758.673</v>
      </c>
      <c r="FI133" s="35">
        <v>3580934.2299000002</v>
      </c>
      <c r="FJ133" s="35">
        <v>4113716.5610000002</v>
      </c>
      <c r="FK133" s="35">
        <v>5024271.7690000003</v>
      </c>
      <c r="FL133" s="35">
        <v>4596454.2643999998</v>
      </c>
      <c r="FM133" s="35">
        <v>3983011.3050000002</v>
      </c>
      <c r="FN133" s="35">
        <v>4452717.8218999999</v>
      </c>
      <c r="FO133" s="35">
        <v>4162255.2522999998</v>
      </c>
      <c r="FP133" s="35">
        <v>3261268.9624000001</v>
      </c>
      <c r="FQ133" s="35">
        <v>1911138.5437</v>
      </c>
      <c r="FR133" s="37">
        <v>7152188.0272000004</v>
      </c>
      <c r="FS133" s="35">
        <v>4294137.8535000002</v>
      </c>
      <c r="FT133" s="37">
        <v>4850509.3333000001</v>
      </c>
      <c r="FU133" s="35">
        <v>6722471.4950999999</v>
      </c>
      <c r="FV133" s="35">
        <v>8485527.7707000002</v>
      </c>
      <c r="FW133" s="39">
        <v>59.692431143999997</v>
      </c>
      <c r="FX133" s="38">
        <v>61.519302615000001</v>
      </c>
      <c r="FY133" s="33">
        <v>1235</v>
      </c>
      <c r="FZ133" s="38">
        <v>147.10478631999999</v>
      </c>
      <c r="GA133" s="38">
        <v>151.13325030999999</v>
      </c>
      <c r="GB133" s="33">
        <v>3034</v>
      </c>
      <c r="GC133" s="47">
        <f t="shared" si="11"/>
        <v>0</v>
      </c>
      <c r="GD133" s="49">
        <f t="shared" si="8"/>
        <v>0</v>
      </c>
      <c r="GE133" s="31">
        <f t="shared" si="9"/>
        <v>1</v>
      </c>
    </row>
    <row r="134" spans="1:187" hidden="1" x14ac:dyDescent="0.25">
      <c r="A134" s="32" t="s">
        <v>1006</v>
      </c>
      <c r="B134" s="32" t="s">
        <v>1006</v>
      </c>
      <c r="C134" s="32" t="s">
        <v>1007</v>
      </c>
      <c r="D134" s="45" t="s">
        <v>1647</v>
      </c>
      <c r="E134" s="45">
        <f t="shared" si="10"/>
        <v>52</v>
      </c>
      <c r="F134" s="33">
        <v>1984</v>
      </c>
      <c r="G134" s="33">
        <v>2350</v>
      </c>
      <c r="H134" s="33">
        <v>2177</v>
      </c>
      <c r="I134" s="33">
        <v>1956</v>
      </c>
      <c r="J134" s="33">
        <v>1953</v>
      </c>
      <c r="K134" s="33">
        <v>1836</v>
      </c>
      <c r="L134" s="33">
        <v>1477</v>
      </c>
      <c r="M134" s="33">
        <v>835</v>
      </c>
      <c r="N134" s="33">
        <v>1874</v>
      </c>
      <c r="O134" s="33">
        <v>2847</v>
      </c>
      <c r="P134" s="33">
        <v>3105</v>
      </c>
      <c r="Q134" s="33">
        <v>2944</v>
      </c>
      <c r="R134" s="33">
        <v>3798</v>
      </c>
      <c r="S134" s="33">
        <v>21127</v>
      </c>
      <c r="T134" s="33">
        <v>17060</v>
      </c>
      <c r="U134" s="33">
        <v>10897</v>
      </c>
      <c r="V134" s="33">
        <v>5560</v>
      </c>
      <c r="W134" s="33">
        <v>20823</v>
      </c>
      <c r="X134" s="33">
        <v>15243</v>
      </c>
      <c r="Y134" s="33">
        <v>8615</v>
      </c>
      <c r="Z134" s="33">
        <v>3132</v>
      </c>
      <c r="AA134" s="33">
        <v>8832</v>
      </c>
      <c r="AB134" s="33">
        <v>16918</v>
      </c>
      <c r="AC134" s="33">
        <v>19541</v>
      </c>
      <c r="AD134" s="33">
        <v>22025</v>
      </c>
      <c r="AE134" s="33">
        <v>35141</v>
      </c>
      <c r="AF134" s="33">
        <v>4421</v>
      </c>
      <c r="AG134" s="33">
        <v>4217</v>
      </c>
      <c r="AH134" s="33">
        <v>3190</v>
      </c>
      <c r="AI134" s="33">
        <v>2360</v>
      </c>
      <c r="AJ134" s="33">
        <v>5094</v>
      </c>
      <c r="AK134" s="33">
        <v>3992</v>
      </c>
      <c r="AL134" s="33">
        <v>2790</v>
      </c>
      <c r="AM134" s="33">
        <v>1195</v>
      </c>
      <c r="AN134" s="33">
        <v>2856</v>
      </c>
      <c r="AO134" s="33">
        <v>4894</v>
      </c>
      <c r="AP134" s="33">
        <v>5496</v>
      </c>
      <c r="AQ134" s="33">
        <v>5644</v>
      </c>
      <c r="AR134" s="33">
        <v>8369</v>
      </c>
      <c r="AS134" s="33">
        <v>1982</v>
      </c>
      <c r="AT134" s="33">
        <v>2450</v>
      </c>
      <c r="AU134" s="33">
        <v>2254</v>
      </c>
      <c r="AV134" s="33">
        <v>2002</v>
      </c>
      <c r="AW134" s="33">
        <v>2254</v>
      </c>
      <c r="AX134" s="33">
        <v>2154</v>
      </c>
      <c r="AY134" s="33">
        <v>1730</v>
      </c>
      <c r="AZ134" s="33">
        <v>943</v>
      </c>
      <c r="BA134" s="33">
        <v>1856</v>
      </c>
      <c r="BB134" s="33">
        <v>3027</v>
      </c>
      <c r="BC134" s="33">
        <v>3316</v>
      </c>
      <c r="BD134" s="33">
        <v>3217</v>
      </c>
      <c r="BE134" s="33">
        <v>4353</v>
      </c>
      <c r="BF134" s="33">
        <v>2439</v>
      </c>
      <c r="BG134" s="33">
        <v>1767</v>
      </c>
      <c r="BH134" s="33">
        <v>936</v>
      </c>
      <c r="BI134" s="33">
        <v>358</v>
      </c>
      <c r="BJ134" s="33">
        <v>2840</v>
      </c>
      <c r="BK134" s="33">
        <v>1838</v>
      </c>
      <c r="BL134" s="33">
        <v>1060</v>
      </c>
      <c r="BM134" s="33">
        <v>252</v>
      </c>
      <c r="BN134" s="33">
        <v>1000</v>
      </c>
      <c r="BO134" s="33">
        <v>1867</v>
      </c>
      <c r="BP134" s="33">
        <v>2180</v>
      </c>
      <c r="BQ134" s="33">
        <v>2427</v>
      </c>
      <c r="BR134" s="33">
        <v>4016</v>
      </c>
      <c r="BS134" s="33">
        <v>2339</v>
      </c>
      <c r="BT134" s="33">
        <v>2270</v>
      </c>
      <c r="BU134" s="33">
        <v>1815</v>
      </c>
      <c r="BV134" s="33">
        <v>1366</v>
      </c>
      <c r="BW134" s="33">
        <v>2414</v>
      </c>
      <c r="BX134" s="33">
        <v>1945</v>
      </c>
      <c r="BY134" s="33">
        <v>1319</v>
      </c>
      <c r="BZ134" s="33">
        <v>612</v>
      </c>
      <c r="CA134" s="33">
        <v>1448</v>
      </c>
      <c r="CB134" s="33">
        <v>2520</v>
      </c>
      <c r="CC134" s="33">
        <v>2863</v>
      </c>
      <c r="CD134" s="33">
        <v>2961</v>
      </c>
      <c r="CE134" s="33">
        <v>4288</v>
      </c>
      <c r="CF134" s="33">
        <v>22197</v>
      </c>
      <c r="CG134" s="33">
        <v>29635</v>
      </c>
      <c r="CH134" s="33">
        <v>27029</v>
      </c>
      <c r="CI134" s="33">
        <v>24841</v>
      </c>
      <c r="CJ134" s="33">
        <v>24001</v>
      </c>
      <c r="CK134" s="33">
        <v>24898</v>
      </c>
      <c r="CL134" s="33">
        <v>21145</v>
      </c>
      <c r="CM134" s="33">
        <v>11000</v>
      </c>
      <c r="CN134" s="33">
        <v>19886</v>
      </c>
      <c r="CO134" s="33">
        <v>34200</v>
      </c>
      <c r="CP134" s="33">
        <v>39681</v>
      </c>
      <c r="CQ134" s="33">
        <v>39260</v>
      </c>
      <c r="CR134" s="33">
        <v>51719</v>
      </c>
      <c r="CS134" s="33">
        <v>0</v>
      </c>
      <c r="CT134" s="33">
        <v>690</v>
      </c>
      <c r="CU134" s="33">
        <v>5</v>
      </c>
      <c r="CV134" s="33">
        <v>0</v>
      </c>
      <c r="CW134" s="33">
        <v>106</v>
      </c>
      <c r="CX134" s="33">
        <v>8</v>
      </c>
      <c r="CY134" s="33">
        <v>278</v>
      </c>
      <c r="CZ134" s="33">
        <v>0</v>
      </c>
      <c r="DA134" s="33">
        <v>0</v>
      </c>
      <c r="DB134" s="33">
        <v>33</v>
      </c>
      <c r="DC134" s="33">
        <v>330</v>
      </c>
      <c r="DD134" s="33">
        <v>383</v>
      </c>
      <c r="DE134" s="33">
        <v>0</v>
      </c>
      <c r="DF134" s="33">
        <v>68</v>
      </c>
      <c r="DG134" s="33">
        <v>17</v>
      </c>
      <c r="DH134" s="33">
        <v>687</v>
      </c>
      <c r="DI134" s="33">
        <v>0</v>
      </c>
      <c r="DJ134" s="33">
        <v>316</v>
      </c>
      <c r="DK134" s="33">
        <v>542</v>
      </c>
      <c r="DL134" s="33">
        <v>604</v>
      </c>
      <c r="DM134" s="33">
        <v>3120</v>
      </c>
      <c r="DN134" s="33">
        <v>1530</v>
      </c>
      <c r="DO134" s="33">
        <v>1464</v>
      </c>
      <c r="DP134" s="33">
        <v>1508</v>
      </c>
      <c r="DQ134" s="33">
        <v>1777</v>
      </c>
      <c r="DR134" s="33">
        <v>253</v>
      </c>
      <c r="DS134" s="33">
        <v>1958</v>
      </c>
      <c r="DT134" s="33">
        <v>2152</v>
      </c>
      <c r="DU134" s="33">
        <v>4751</v>
      </c>
      <c r="DV134" s="33">
        <v>2587</v>
      </c>
      <c r="DW134" s="33">
        <v>241622</v>
      </c>
      <c r="DX134" s="33">
        <v>295311</v>
      </c>
      <c r="DY134" s="33">
        <v>274653</v>
      </c>
      <c r="DZ134" s="33">
        <v>250435</v>
      </c>
      <c r="EA134" s="33">
        <v>245713</v>
      </c>
      <c r="EB134" s="33">
        <v>232701</v>
      </c>
      <c r="EC134" s="33">
        <v>191042</v>
      </c>
      <c r="ED134" s="33">
        <v>109111</v>
      </c>
      <c r="EE134" s="33">
        <v>233765</v>
      </c>
      <c r="EF134" s="33">
        <v>359520</v>
      </c>
      <c r="EG134" s="33">
        <v>392948</v>
      </c>
      <c r="EH134" s="33">
        <v>370264</v>
      </c>
      <c r="EI134" s="33">
        <v>484091</v>
      </c>
      <c r="EJ134" s="35">
        <v>2435121.1688999999</v>
      </c>
      <c r="EK134" s="35">
        <v>2110504.6653</v>
      </c>
      <c r="EL134" s="35">
        <v>1348403.3814000001</v>
      </c>
      <c r="EM134" s="34">
        <v>700304.19455000001</v>
      </c>
      <c r="EN134" s="40">
        <v>2436885.7719999999</v>
      </c>
      <c r="EO134" s="35">
        <v>1893330.8433999999</v>
      </c>
      <c r="EP134" s="35">
        <v>1071507.7503</v>
      </c>
      <c r="EQ134" s="35">
        <v>391529.39107000001</v>
      </c>
      <c r="ER134" s="40">
        <v>1042093.3574</v>
      </c>
      <c r="ES134" s="35">
        <v>2031289.122</v>
      </c>
      <c r="ET134" s="35">
        <v>2356649.7354000001</v>
      </c>
      <c r="EU134" s="35">
        <v>2679796.5603</v>
      </c>
      <c r="EV134" s="35">
        <v>4277758.392</v>
      </c>
      <c r="EW134" s="35">
        <v>4404323.0656000003</v>
      </c>
      <c r="EX134" s="35">
        <v>2856663.4824000001</v>
      </c>
      <c r="EY134" s="35">
        <v>1240806.3977999999</v>
      </c>
      <c r="EZ134" s="34">
        <v>423215.16094999999</v>
      </c>
      <c r="FA134" s="35">
        <v>5012471.3859000001</v>
      </c>
      <c r="FB134" s="35">
        <v>2931589.4330000002</v>
      </c>
      <c r="FC134" s="34">
        <v>1477766.0234000001</v>
      </c>
      <c r="FD134" s="34">
        <v>224769.08983000001</v>
      </c>
      <c r="FE134" s="35">
        <v>1424548.5604000001</v>
      </c>
      <c r="FF134" s="35">
        <v>2635168.3051</v>
      </c>
      <c r="FG134" s="37">
        <v>3707596.3468999998</v>
      </c>
      <c r="FH134" s="35">
        <v>4140018.9101</v>
      </c>
      <c r="FI134" s="35">
        <v>6664271.9164000005</v>
      </c>
      <c r="FJ134" s="35">
        <v>5593265.9271</v>
      </c>
      <c r="FK134" s="35">
        <v>7089920.5290999999</v>
      </c>
      <c r="FL134" s="35">
        <v>6540629.2742999997</v>
      </c>
      <c r="FM134" s="35">
        <v>5907297.5891000004</v>
      </c>
      <c r="FN134" s="35">
        <v>6886170.0665999996</v>
      </c>
      <c r="FO134" s="35">
        <v>6536428.0882000001</v>
      </c>
      <c r="FP134" s="37">
        <v>5418870.5169000002</v>
      </c>
      <c r="FQ134" s="35">
        <v>2817925.2932000002</v>
      </c>
      <c r="FR134" s="35">
        <v>5019651.8276000004</v>
      </c>
      <c r="FS134" s="35">
        <v>8921463.3616000004</v>
      </c>
      <c r="FT134" s="35">
        <v>10036988.693</v>
      </c>
      <c r="FU134" s="35">
        <v>9818295.9439000003</v>
      </c>
      <c r="FV134" s="37">
        <v>12994107.459000001</v>
      </c>
      <c r="FW134" s="39">
        <v>56.400048286999997</v>
      </c>
      <c r="FX134" s="39">
        <v>59.02637661</v>
      </c>
      <c r="FY134" s="33">
        <v>1609</v>
      </c>
      <c r="FZ134" s="39">
        <v>131.62865704000001</v>
      </c>
      <c r="GA134" s="39">
        <v>136.06515279000001</v>
      </c>
      <c r="GB134" s="33">
        <v>3709</v>
      </c>
      <c r="GC134" s="47">
        <f t="shared" si="11"/>
        <v>0</v>
      </c>
      <c r="GD134" s="49">
        <f t="shared" si="8"/>
        <v>0</v>
      </c>
      <c r="GE134" s="31">
        <f t="shared" si="9"/>
        <v>0</v>
      </c>
    </row>
    <row r="135" spans="1:187" hidden="1" x14ac:dyDescent="0.25">
      <c r="A135" s="32" t="s">
        <v>1104</v>
      </c>
      <c r="B135" s="32" t="s">
        <v>1104</v>
      </c>
      <c r="C135" s="32" t="s">
        <v>1105</v>
      </c>
      <c r="D135" s="45" t="s">
        <v>1519</v>
      </c>
      <c r="E135" s="45">
        <f t="shared" si="10"/>
        <v>49</v>
      </c>
      <c r="F135" s="33">
        <v>2284</v>
      </c>
      <c r="G135" s="33">
        <v>2448</v>
      </c>
      <c r="H135" s="33">
        <v>2181</v>
      </c>
      <c r="I135" s="33">
        <v>2063</v>
      </c>
      <c r="J135" s="33">
        <v>2054</v>
      </c>
      <c r="K135" s="33">
        <v>2048</v>
      </c>
      <c r="L135" s="33">
        <v>1590</v>
      </c>
      <c r="M135" s="33">
        <v>869</v>
      </c>
      <c r="N135" s="33">
        <v>6474</v>
      </c>
      <c r="O135" s="33">
        <v>3333</v>
      </c>
      <c r="P135" s="33">
        <v>3524</v>
      </c>
      <c r="Q135" s="33">
        <v>1573</v>
      </c>
      <c r="R135" s="33">
        <v>633</v>
      </c>
      <c r="S135" s="33">
        <v>35040</v>
      </c>
      <c r="T135" s="33">
        <v>25141</v>
      </c>
      <c r="U135" s="33">
        <v>13508</v>
      </c>
      <c r="V135" s="33">
        <v>6199</v>
      </c>
      <c r="W135" s="33">
        <v>43416</v>
      </c>
      <c r="X135" s="33">
        <v>25623</v>
      </c>
      <c r="Y135" s="33">
        <v>11424</v>
      </c>
      <c r="Z135" s="33">
        <v>3670</v>
      </c>
      <c r="AA135" s="33">
        <v>53334</v>
      </c>
      <c r="AB135" s="33">
        <v>33829</v>
      </c>
      <c r="AC135" s="33">
        <v>36996</v>
      </c>
      <c r="AD135" s="33">
        <v>23030</v>
      </c>
      <c r="AE135" s="33">
        <v>16832</v>
      </c>
      <c r="AF135" s="33">
        <v>3954</v>
      </c>
      <c r="AG135" s="33">
        <v>3555</v>
      </c>
      <c r="AH135" s="33">
        <v>2750</v>
      </c>
      <c r="AI135" s="33">
        <v>2116</v>
      </c>
      <c r="AJ135" s="33">
        <v>4430</v>
      </c>
      <c r="AK135" s="33">
        <v>3550</v>
      </c>
      <c r="AL135" s="33">
        <v>2033</v>
      </c>
      <c r="AM135" s="33">
        <v>984</v>
      </c>
      <c r="AN135" s="33">
        <v>8362</v>
      </c>
      <c r="AO135" s="33">
        <v>5000</v>
      </c>
      <c r="AP135" s="33">
        <v>5383</v>
      </c>
      <c r="AQ135" s="33">
        <v>2913</v>
      </c>
      <c r="AR135" s="33">
        <v>1714</v>
      </c>
      <c r="AS135" s="33">
        <v>1820</v>
      </c>
      <c r="AT135" s="33">
        <v>1935</v>
      </c>
      <c r="AU135" s="33">
        <v>1740</v>
      </c>
      <c r="AV135" s="33">
        <v>1602</v>
      </c>
      <c r="AW135" s="33">
        <v>1786</v>
      </c>
      <c r="AX135" s="33">
        <v>1733</v>
      </c>
      <c r="AY135" s="33">
        <v>1214</v>
      </c>
      <c r="AZ135" s="33">
        <v>705</v>
      </c>
      <c r="BA135" s="33">
        <v>4976</v>
      </c>
      <c r="BB135" s="33">
        <v>2765</v>
      </c>
      <c r="BC135" s="33">
        <v>2875</v>
      </c>
      <c r="BD135" s="33">
        <v>1341</v>
      </c>
      <c r="BE135" s="33">
        <v>578</v>
      </c>
      <c r="BF135" s="33">
        <v>2134</v>
      </c>
      <c r="BG135" s="33">
        <v>1620</v>
      </c>
      <c r="BH135" s="33">
        <v>1010</v>
      </c>
      <c r="BI135" s="33">
        <v>514</v>
      </c>
      <c r="BJ135" s="33">
        <v>2644</v>
      </c>
      <c r="BK135" s="33">
        <v>1817</v>
      </c>
      <c r="BL135" s="33">
        <v>819</v>
      </c>
      <c r="BM135" s="33">
        <v>279</v>
      </c>
      <c r="BN135" s="33">
        <v>3386</v>
      </c>
      <c r="BO135" s="33">
        <v>2235</v>
      </c>
      <c r="BP135" s="33">
        <v>2508</v>
      </c>
      <c r="BQ135" s="33">
        <v>1572</v>
      </c>
      <c r="BR135" s="33">
        <v>1136</v>
      </c>
      <c r="BS135" s="33">
        <v>2046</v>
      </c>
      <c r="BT135" s="33">
        <v>1747</v>
      </c>
      <c r="BU135" s="33">
        <v>1408</v>
      </c>
      <c r="BV135" s="33">
        <v>1072</v>
      </c>
      <c r="BW135" s="33">
        <v>2195</v>
      </c>
      <c r="BX135" s="33">
        <v>1607</v>
      </c>
      <c r="BY135" s="33">
        <v>1007</v>
      </c>
      <c r="BZ135" s="33">
        <v>500</v>
      </c>
      <c r="CA135" s="33">
        <v>4191</v>
      </c>
      <c r="CB135" s="33">
        <v>2480</v>
      </c>
      <c r="CC135" s="33">
        <v>2735</v>
      </c>
      <c r="CD135" s="33">
        <v>1374</v>
      </c>
      <c r="CE135" s="33">
        <v>802</v>
      </c>
      <c r="CF135" s="33">
        <v>19432</v>
      </c>
      <c r="CG135" s="33">
        <v>21224</v>
      </c>
      <c r="CH135" s="33">
        <v>20970</v>
      </c>
      <c r="CI135" s="33">
        <v>20529</v>
      </c>
      <c r="CJ135" s="33">
        <v>21850</v>
      </c>
      <c r="CK135" s="33">
        <v>18282</v>
      </c>
      <c r="CL135" s="33">
        <v>14447</v>
      </c>
      <c r="CM135" s="33">
        <v>9384</v>
      </c>
      <c r="CN135" s="33">
        <v>54602</v>
      </c>
      <c r="CO135" s="33">
        <v>32131</v>
      </c>
      <c r="CP135" s="33">
        <v>34949</v>
      </c>
      <c r="CQ135" s="33">
        <v>16204</v>
      </c>
      <c r="CR135" s="33">
        <v>8232</v>
      </c>
      <c r="CS135" s="33">
        <v>68</v>
      </c>
      <c r="CT135" s="33">
        <v>67</v>
      </c>
      <c r="CU135" s="33">
        <v>59</v>
      </c>
      <c r="CV135" s="33">
        <v>95</v>
      </c>
      <c r="CW135" s="33">
        <v>0</v>
      </c>
      <c r="CX135" s="33">
        <v>225</v>
      </c>
      <c r="CY135" s="33">
        <v>0</v>
      </c>
      <c r="CZ135" s="33">
        <v>381</v>
      </c>
      <c r="DA135" s="33">
        <v>121</v>
      </c>
      <c r="DB135" s="33">
        <v>54</v>
      </c>
      <c r="DC135" s="33">
        <v>522</v>
      </c>
      <c r="DD135" s="33">
        <v>219</v>
      </c>
      <c r="DE135" s="33">
        <v>174</v>
      </c>
      <c r="DF135" s="33">
        <v>428</v>
      </c>
      <c r="DG135" s="33">
        <v>356</v>
      </c>
      <c r="DH135" s="33">
        <v>573</v>
      </c>
      <c r="DI135" s="33">
        <v>671</v>
      </c>
      <c r="DJ135" s="33">
        <v>140</v>
      </c>
      <c r="DK135" s="33">
        <v>184</v>
      </c>
      <c r="DL135" s="33">
        <v>936</v>
      </c>
      <c r="DM135" s="33">
        <v>98</v>
      </c>
      <c r="DN135" s="33">
        <v>1186</v>
      </c>
      <c r="DO135" s="33">
        <v>1127</v>
      </c>
      <c r="DP135" s="33">
        <v>1029</v>
      </c>
      <c r="DQ135" s="33">
        <v>735</v>
      </c>
      <c r="DR135" s="33">
        <v>659</v>
      </c>
      <c r="DS135" s="33">
        <v>1222</v>
      </c>
      <c r="DT135" s="33">
        <v>3141</v>
      </c>
      <c r="DU135" s="33">
        <v>2401</v>
      </c>
      <c r="DV135" s="33">
        <v>5042</v>
      </c>
      <c r="DW135" s="33">
        <v>255836</v>
      </c>
      <c r="DX135" s="33">
        <v>281172</v>
      </c>
      <c r="DY135" s="33">
        <v>252628</v>
      </c>
      <c r="DZ135" s="33">
        <v>241412</v>
      </c>
      <c r="EA135" s="33">
        <v>232243</v>
      </c>
      <c r="EB135" s="33">
        <v>233403</v>
      </c>
      <c r="EC135" s="33">
        <v>180663</v>
      </c>
      <c r="ED135" s="33">
        <v>102886</v>
      </c>
      <c r="EE135" s="33">
        <v>734834</v>
      </c>
      <c r="EF135" s="33">
        <v>386842</v>
      </c>
      <c r="EG135" s="33">
        <v>405846</v>
      </c>
      <c r="EH135" s="33">
        <v>180153</v>
      </c>
      <c r="EI135" s="33">
        <v>72568</v>
      </c>
      <c r="EJ135" s="35">
        <v>3561538.1313</v>
      </c>
      <c r="EK135" s="35">
        <v>2645508.6189000001</v>
      </c>
      <c r="EL135" s="40">
        <v>1387637.0647</v>
      </c>
      <c r="EM135" s="35">
        <v>678406.53572000004</v>
      </c>
      <c r="EN135" s="35">
        <v>4548467.6399999997</v>
      </c>
      <c r="EO135" s="35">
        <v>2803281.3654</v>
      </c>
      <c r="EP135" s="35">
        <v>1251642.8038999999</v>
      </c>
      <c r="EQ135" s="34">
        <v>397236.15629999997</v>
      </c>
      <c r="ER135" s="35">
        <v>5591283.4346000003</v>
      </c>
      <c r="ES135" s="35">
        <v>3529632.2481</v>
      </c>
      <c r="ET135" s="35">
        <v>3868807.9515</v>
      </c>
      <c r="EU135" s="35">
        <v>2431747.3121000002</v>
      </c>
      <c r="EV135" s="35">
        <v>1852247.37</v>
      </c>
      <c r="EW135" s="35">
        <v>2593079.5773</v>
      </c>
      <c r="EX135" s="37">
        <v>1745743.8388</v>
      </c>
      <c r="EY135" s="34">
        <v>1041385.7999</v>
      </c>
      <c r="EZ135" s="34">
        <v>482156.97817999998</v>
      </c>
      <c r="FA135" s="35">
        <v>3515245.3358999998</v>
      </c>
      <c r="FB135" s="35">
        <v>2176812.8303999999</v>
      </c>
      <c r="FC135" s="34">
        <v>941688.45778000006</v>
      </c>
      <c r="FD135" s="34">
        <v>302153.57185000001</v>
      </c>
      <c r="FE135" s="35">
        <v>3711518.2272999999</v>
      </c>
      <c r="FF135" s="35">
        <v>2516842.2933999998</v>
      </c>
      <c r="FG135" s="35">
        <v>2931676.9789999998</v>
      </c>
      <c r="FH135" s="35">
        <v>1894847.3818000001</v>
      </c>
      <c r="FI135" s="35">
        <v>1743381.5088</v>
      </c>
      <c r="FJ135" s="40">
        <v>4964251.0768999998</v>
      </c>
      <c r="FK135" s="35">
        <v>5319268.1886999998</v>
      </c>
      <c r="FL135" s="37">
        <v>5238320.5460999999</v>
      </c>
      <c r="FM135" s="35">
        <v>4872607.2739000004</v>
      </c>
      <c r="FN135" s="35">
        <v>5613057.9324000003</v>
      </c>
      <c r="FO135" s="37">
        <v>5009217.0466999998</v>
      </c>
      <c r="FP135" s="35">
        <v>3637460.375</v>
      </c>
      <c r="FQ135" s="40">
        <v>2185993.6784000001</v>
      </c>
      <c r="FR135" s="35">
        <v>14066347.017000001</v>
      </c>
      <c r="FS135" s="35">
        <v>8205219.1704000002</v>
      </c>
      <c r="FT135" s="35">
        <v>8712241.0262000002</v>
      </c>
      <c r="FU135" s="35">
        <v>3971509.1625999999</v>
      </c>
      <c r="FV135" s="35">
        <v>1884859.7415</v>
      </c>
      <c r="FW135" s="39">
        <v>57.197459584000001</v>
      </c>
      <c r="FX135" s="39">
        <v>56.306691768</v>
      </c>
      <c r="FY135" s="33">
        <v>1316</v>
      </c>
      <c r="FZ135" s="39">
        <v>124.85635095000001</v>
      </c>
      <c r="GA135" s="39">
        <v>122.79650864</v>
      </c>
      <c r="GB135" s="33">
        <v>2870</v>
      </c>
      <c r="GC135" s="47">
        <f t="shared" si="11"/>
        <v>0</v>
      </c>
      <c r="GD135" s="49">
        <f t="shared" si="8"/>
        <v>0</v>
      </c>
      <c r="GE135" s="31">
        <f t="shared" si="9"/>
        <v>0</v>
      </c>
    </row>
    <row r="136" spans="1:187" hidden="1" x14ac:dyDescent="0.25">
      <c r="A136" s="32" t="s">
        <v>891</v>
      </c>
      <c r="B136" s="32" t="s">
        <v>891</v>
      </c>
      <c r="C136" s="32" t="s">
        <v>892</v>
      </c>
      <c r="D136" s="45" t="s">
        <v>1595</v>
      </c>
      <c r="E136" s="45">
        <f t="shared" si="10"/>
        <v>56</v>
      </c>
      <c r="F136" s="33">
        <v>1384</v>
      </c>
      <c r="G136" s="33">
        <v>1506</v>
      </c>
      <c r="H136" s="33">
        <v>1394</v>
      </c>
      <c r="I136" s="33">
        <v>1218</v>
      </c>
      <c r="J136" s="33">
        <v>1388</v>
      </c>
      <c r="K136" s="33">
        <v>1204</v>
      </c>
      <c r="L136" s="33">
        <v>853</v>
      </c>
      <c r="M136" s="33">
        <v>508</v>
      </c>
      <c r="N136" s="33">
        <v>2152</v>
      </c>
      <c r="O136" s="33">
        <v>2367</v>
      </c>
      <c r="P136" s="33">
        <v>1325</v>
      </c>
      <c r="Q136" s="33">
        <v>1853</v>
      </c>
      <c r="R136" s="33">
        <v>1758</v>
      </c>
      <c r="S136" s="33">
        <v>24908</v>
      </c>
      <c r="T136" s="33">
        <v>22318</v>
      </c>
      <c r="U136" s="33">
        <v>14579</v>
      </c>
      <c r="V136" s="33">
        <v>8831</v>
      </c>
      <c r="W136" s="33">
        <v>25161</v>
      </c>
      <c r="X136" s="33">
        <v>19716</v>
      </c>
      <c r="Y136" s="33">
        <v>11367</v>
      </c>
      <c r="Z136" s="33">
        <v>4817</v>
      </c>
      <c r="AA136" s="33">
        <v>18261</v>
      </c>
      <c r="AB136" s="33">
        <v>22878</v>
      </c>
      <c r="AC136" s="33">
        <v>21756</v>
      </c>
      <c r="AD136" s="33">
        <v>30843</v>
      </c>
      <c r="AE136" s="33">
        <v>37959</v>
      </c>
      <c r="AF136" s="33">
        <v>4148</v>
      </c>
      <c r="AG136" s="33">
        <v>3435</v>
      </c>
      <c r="AH136" s="33">
        <v>2356</v>
      </c>
      <c r="AI136" s="33">
        <v>1567</v>
      </c>
      <c r="AJ136" s="33">
        <v>4322</v>
      </c>
      <c r="AK136" s="33">
        <v>3000</v>
      </c>
      <c r="AL136" s="33">
        <v>1738</v>
      </c>
      <c r="AM136" s="33">
        <v>798</v>
      </c>
      <c r="AN136" s="33">
        <v>3778</v>
      </c>
      <c r="AO136" s="33">
        <v>4265</v>
      </c>
      <c r="AP136" s="33">
        <v>3436</v>
      </c>
      <c r="AQ136" s="33">
        <v>4728</v>
      </c>
      <c r="AR136" s="33">
        <v>5157</v>
      </c>
      <c r="AS136" s="33">
        <v>1301</v>
      </c>
      <c r="AT136" s="33">
        <v>1497</v>
      </c>
      <c r="AU136" s="33">
        <v>1339</v>
      </c>
      <c r="AV136" s="33">
        <v>1185</v>
      </c>
      <c r="AW136" s="33">
        <v>1412</v>
      </c>
      <c r="AX136" s="33">
        <v>1260</v>
      </c>
      <c r="AY136" s="33">
        <v>901</v>
      </c>
      <c r="AZ136" s="33">
        <v>481</v>
      </c>
      <c r="BA136" s="33">
        <v>2056</v>
      </c>
      <c r="BB136" s="33">
        <v>2197</v>
      </c>
      <c r="BC136" s="33">
        <v>1390</v>
      </c>
      <c r="BD136" s="33">
        <v>1931</v>
      </c>
      <c r="BE136" s="33">
        <v>1802</v>
      </c>
      <c r="BF136" s="33">
        <v>2847</v>
      </c>
      <c r="BG136" s="33">
        <v>1938</v>
      </c>
      <c r="BH136" s="33">
        <v>1017</v>
      </c>
      <c r="BI136" s="33">
        <v>382</v>
      </c>
      <c r="BJ136" s="33">
        <v>2910</v>
      </c>
      <c r="BK136" s="33">
        <v>1740</v>
      </c>
      <c r="BL136" s="33">
        <v>837</v>
      </c>
      <c r="BM136" s="33">
        <v>317</v>
      </c>
      <c r="BN136" s="33">
        <v>1722</v>
      </c>
      <c r="BO136" s="33">
        <v>2068</v>
      </c>
      <c r="BP136" s="33">
        <v>2046</v>
      </c>
      <c r="BQ136" s="33">
        <v>2797</v>
      </c>
      <c r="BR136" s="33">
        <v>3355</v>
      </c>
      <c r="BS136" s="33">
        <v>2057</v>
      </c>
      <c r="BT136" s="33">
        <v>1846</v>
      </c>
      <c r="BU136" s="33">
        <v>1315</v>
      </c>
      <c r="BV136" s="33">
        <v>930</v>
      </c>
      <c r="BW136" s="33">
        <v>1892</v>
      </c>
      <c r="BX136" s="33">
        <v>1466</v>
      </c>
      <c r="BY136" s="33">
        <v>919</v>
      </c>
      <c r="BZ136" s="33">
        <v>433</v>
      </c>
      <c r="CA136" s="33">
        <v>1979</v>
      </c>
      <c r="CB136" s="33">
        <v>2168</v>
      </c>
      <c r="CC136" s="33">
        <v>1710</v>
      </c>
      <c r="CD136" s="33">
        <v>2432</v>
      </c>
      <c r="CE136" s="33">
        <v>2569</v>
      </c>
      <c r="CF136" s="33">
        <v>13058</v>
      </c>
      <c r="CG136" s="33">
        <v>16435</v>
      </c>
      <c r="CH136" s="33">
        <v>16154</v>
      </c>
      <c r="CI136" s="33">
        <v>16346</v>
      </c>
      <c r="CJ136" s="33">
        <v>14410</v>
      </c>
      <c r="CK136" s="33">
        <v>14573</v>
      </c>
      <c r="CL136" s="33">
        <v>10183</v>
      </c>
      <c r="CM136" s="33">
        <v>5901</v>
      </c>
      <c r="CN136" s="33">
        <v>25268</v>
      </c>
      <c r="CO136" s="33">
        <v>24056</v>
      </c>
      <c r="CP136" s="33">
        <v>16271</v>
      </c>
      <c r="CQ136" s="33">
        <v>22662</v>
      </c>
      <c r="CR136" s="33">
        <v>18803</v>
      </c>
      <c r="CS136" s="33">
        <v>68</v>
      </c>
      <c r="CT136" s="33">
        <v>0</v>
      </c>
      <c r="CU136" s="33" t="s">
        <v>856</v>
      </c>
      <c r="CV136" s="33">
        <v>506</v>
      </c>
      <c r="CW136" s="33">
        <v>11</v>
      </c>
      <c r="CX136" s="33">
        <v>59</v>
      </c>
      <c r="CY136" s="33">
        <v>183</v>
      </c>
      <c r="CZ136" s="33">
        <v>0</v>
      </c>
      <c r="DA136" s="33">
        <v>470</v>
      </c>
      <c r="DB136" s="33">
        <v>93</v>
      </c>
      <c r="DC136" s="33">
        <v>109</v>
      </c>
      <c r="DD136" s="33">
        <v>443</v>
      </c>
      <c r="DE136" s="33">
        <v>47</v>
      </c>
      <c r="DF136" s="33">
        <v>0</v>
      </c>
      <c r="DG136" s="33">
        <v>395</v>
      </c>
      <c r="DH136" s="33">
        <v>787</v>
      </c>
      <c r="DI136" s="33">
        <v>26</v>
      </c>
      <c r="DJ136" s="33">
        <v>1794</v>
      </c>
      <c r="DK136" s="33">
        <v>365</v>
      </c>
      <c r="DL136" s="33">
        <v>410</v>
      </c>
      <c r="DM136" s="33">
        <v>1146</v>
      </c>
      <c r="DN136" s="33">
        <v>1042</v>
      </c>
      <c r="DO136" s="33">
        <v>1715</v>
      </c>
      <c r="DP136" s="33">
        <v>31</v>
      </c>
      <c r="DQ136" s="33">
        <v>558</v>
      </c>
      <c r="DR136" s="33">
        <v>1651</v>
      </c>
      <c r="DS136" s="33">
        <v>0</v>
      </c>
      <c r="DT136" s="33">
        <v>4242</v>
      </c>
      <c r="DU136" s="33">
        <v>1927</v>
      </c>
      <c r="DV136" s="33">
        <v>2350</v>
      </c>
      <c r="DW136" s="33">
        <v>167685</v>
      </c>
      <c r="DX136" s="33">
        <v>187337</v>
      </c>
      <c r="DY136" s="33">
        <v>177422</v>
      </c>
      <c r="DZ136" s="33">
        <v>153308</v>
      </c>
      <c r="EA136" s="33">
        <v>168841</v>
      </c>
      <c r="EB136" s="33">
        <v>151085</v>
      </c>
      <c r="EC136" s="33">
        <v>108660</v>
      </c>
      <c r="ED136" s="33">
        <v>63735</v>
      </c>
      <c r="EE136" s="33">
        <v>267210</v>
      </c>
      <c r="EF136" s="33">
        <v>293548</v>
      </c>
      <c r="EG136" s="33">
        <v>165020</v>
      </c>
      <c r="EH136" s="33">
        <v>233244</v>
      </c>
      <c r="EI136" s="33">
        <v>219051</v>
      </c>
      <c r="EJ136" s="35">
        <v>2864885.0422999999</v>
      </c>
      <c r="EK136" s="35">
        <v>2701305.9780999999</v>
      </c>
      <c r="EL136" s="37">
        <v>1749059.89</v>
      </c>
      <c r="EM136" s="34">
        <v>1103605.4091</v>
      </c>
      <c r="EN136" s="35">
        <v>3022251.6368999998</v>
      </c>
      <c r="EO136" s="35">
        <v>2448850.2568000001</v>
      </c>
      <c r="EP136" s="35">
        <v>1404778.9749</v>
      </c>
      <c r="EQ136" s="35">
        <v>593644.10655999999</v>
      </c>
      <c r="ER136" s="35">
        <v>2196499.4322000002</v>
      </c>
      <c r="ES136" s="35">
        <v>2773898.6488000001</v>
      </c>
      <c r="ET136" s="35">
        <v>2623500.5671999999</v>
      </c>
      <c r="EU136" s="35">
        <v>3730227.0203</v>
      </c>
      <c r="EV136" s="35">
        <v>4564255.6261</v>
      </c>
      <c r="EW136" s="35">
        <v>3244961.1337000001</v>
      </c>
      <c r="EX136" s="35">
        <v>2065289.9380000001</v>
      </c>
      <c r="EY136" s="35">
        <v>894447.50366000005</v>
      </c>
      <c r="EZ136" s="34">
        <v>308336.15924000001</v>
      </c>
      <c r="FA136" s="35">
        <v>3975831.7056</v>
      </c>
      <c r="FB136" s="35">
        <v>2169367.3235999998</v>
      </c>
      <c r="FC136" s="35">
        <v>841213.61785000004</v>
      </c>
      <c r="FD136" s="34">
        <v>254583.46755</v>
      </c>
      <c r="FE136" s="35">
        <v>1690348.3047</v>
      </c>
      <c r="FF136" s="35">
        <v>2367041.2933</v>
      </c>
      <c r="FG136" s="35">
        <v>2556796.6518000001</v>
      </c>
      <c r="FH136" s="35">
        <v>3297248.5748999999</v>
      </c>
      <c r="FI136" s="35">
        <v>3842596.0244</v>
      </c>
      <c r="FJ136" s="37">
        <v>3739253.82</v>
      </c>
      <c r="FK136" s="35">
        <v>4327577.3304000003</v>
      </c>
      <c r="FL136" s="35">
        <v>4140264.7769999998</v>
      </c>
      <c r="FM136" s="35">
        <v>3726495.2861000001</v>
      </c>
      <c r="FN136" s="35">
        <v>4374202.6759000001</v>
      </c>
      <c r="FO136" s="35">
        <v>4150791.014</v>
      </c>
      <c r="FP136" s="35">
        <v>2847226.8352000001</v>
      </c>
      <c r="FQ136" s="35">
        <v>1481621.89</v>
      </c>
      <c r="FR136" s="37">
        <v>6229416.4341000002</v>
      </c>
      <c r="FS136" s="37">
        <v>6455053.5219000001</v>
      </c>
      <c r="FT136" s="37">
        <v>4412709.2265999997</v>
      </c>
      <c r="FU136" s="37">
        <v>6055717.6042999998</v>
      </c>
      <c r="FV136" s="35">
        <v>5634536.8416999998</v>
      </c>
      <c r="FW136" s="39">
        <v>43.180222747000002</v>
      </c>
      <c r="FX136" s="39">
        <v>42.173750234000003</v>
      </c>
      <c r="FY136" s="33">
        <v>901</v>
      </c>
      <c r="FZ136" s="38">
        <v>104.83459418</v>
      </c>
      <c r="GA136" s="38">
        <v>105.17693316</v>
      </c>
      <c r="GB136" s="33">
        <v>2247</v>
      </c>
      <c r="GC136" s="47">
        <f t="shared" si="11"/>
        <v>0</v>
      </c>
      <c r="GD136" s="49">
        <f t="shared" si="8"/>
        <v>0</v>
      </c>
      <c r="GE136" s="31">
        <f t="shared" si="9"/>
        <v>1</v>
      </c>
    </row>
    <row r="137" spans="1:187" hidden="1" x14ac:dyDescent="0.25">
      <c r="A137" s="32" t="s">
        <v>1042</v>
      </c>
      <c r="B137" s="32" t="s">
        <v>1042</v>
      </c>
      <c r="C137" s="32" t="s">
        <v>1043</v>
      </c>
      <c r="D137" s="45" t="s">
        <v>1683</v>
      </c>
      <c r="E137" s="45">
        <f t="shared" si="10"/>
        <v>43</v>
      </c>
      <c r="F137" s="33">
        <v>3005</v>
      </c>
      <c r="G137" s="33">
        <v>3080</v>
      </c>
      <c r="H137" s="33">
        <v>2728</v>
      </c>
      <c r="I137" s="33">
        <v>2700</v>
      </c>
      <c r="J137" s="33">
        <v>2979</v>
      </c>
      <c r="K137" s="33">
        <v>2537</v>
      </c>
      <c r="L137" s="33">
        <v>2041</v>
      </c>
      <c r="M137" s="33">
        <v>1278</v>
      </c>
      <c r="N137" s="33">
        <v>3888</v>
      </c>
      <c r="O137" s="33">
        <v>4496</v>
      </c>
      <c r="P137" s="33">
        <v>4810</v>
      </c>
      <c r="Q137" s="33">
        <v>3658</v>
      </c>
      <c r="R137" s="33">
        <v>3496</v>
      </c>
      <c r="S137" s="33">
        <v>24124</v>
      </c>
      <c r="T137" s="33">
        <v>17309</v>
      </c>
      <c r="U137" s="33">
        <v>10448</v>
      </c>
      <c r="V137" s="33">
        <v>4975</v>
      </c>
      <c r="W137" s="33">
        <v>25101</v>
      </c>
      <c r="X137" s="33">
        <v>16550</v>
      </c>
      <c r="Y137" s="33">
        <v>9404</v>
      </c>
      <c r="Z137" s="33">
        <v>3599</v>
      </c>
      <c r="AA137" s="33">
        <v>15964</v>
      </c>
      <c r="AB137" s="33">
        <v>19338</v>
      </c>
      <c r="AC137" s="33">
        <v>25889</v>
      </c>
      <c r="AD137" s="33">
        <v>24283</v>
      </c>
      <c r="AE137" s="33">
        <v>26036</v>
      </c>
      <c r="AF137" s="33">
        <v>5915</v>
      </c>
      <c r="AG137" s="33">
        <v>4875</v>
      </c>
      <c r="AH137" s="33">
        <v>3471</v>
      </c>
      <c r="AI137" s="33">
        <v>2722</v>
      </c>
      <c r="AJ137" s="33">
        <v>5594</v>
      </c>
      <c r="AK137" s="33">
        <v>4172</v>
      </c>
      <c r="AL137" s="33">
        <v>2872</v>
      </c>
      <c r="AM137" s="33">
        <v>1460</v>
      </c>
      <c r="AN137" s="33">
        <v>4987</v>
      </c>
      <c r="AO137" s="33">
        <v>6208</v>
      </c>
      <c r="AP137" s="33">
        <v>7239</v>
      </c>
      <c r="AQ137" s="33">
        <v>6172</v>
      </c>
      <c r="AR137" s="33">
        <v>6475</v>
      </c>
      <c r="AS137" s="33">
        <v>2250</v>
      </c>
      <c r="AT137" s="33">
        <v>2482</v>
      </c>
      <c r="AU137" s="33">
        <v>2354</v>
      </c>
      <c r="AV137" s="33">
        <v>2335</v>
      </c>
      <c r="AW137" s="33">
        <v>2217</v>
      </c>
      <c r="AX137" s="33">
        <v>2089</v>
      </c>
      <c r="AY137" s="33">
        <v>1731</v>
      </c>
      <c r="AZ137" s="33">
        <v>1095</v>
      </c>
      <c r="BA137" s="33">
        <v>3081</v>
      </c>
      <c r="BB137" s="33">
        <v>3682</v>
      </c>
      <c r="BC137" s="33">
        <v>3926</v>
      </c>
      <c r="BD137" s="33">
        <v>2961</v>
      </c>
      <c r="BE137" s="33">
        <v>2903</v>
      </c>
      <c r="BF137" s="33">
        <v>3665</v>
      </c>
      <c r="BG137" s="33">
        <v>2393</v>
      </c>
      <c r="BH137" s="33">
        <v>1117</v>
      </c>
      <c r="BI137" s="33">
        <v>387</v>
      </c>
      <c r="BJ137" s="33">
        <v>3377</v>
      </c>
      <c r="BK137" s="33">
        <v>2083</v>
      </c>
      <c r="BL137" s="33">
        <v>1141</v>
      </c>
      <c r="BM137" s="33">
        <v>365</v>
      </c>
      <c r="BN137" s="33">
        <v>1906</v>
      </c>
      <c r="BO137" s="33">
        <v>2526</v>
      </c>
      <c r="BP137" s="33">
        <v>3313</v>
      </c>
      <c r="BQ137" s="33">
        <v>3211</v>
      </c>
      <c r="BR137" s="33">
        <v>3572</v>
      </c>
      <c r="BS137" s="33">
        <v>2795</v>
      </c>
      <c r="BT137" s="33">
        <v>2300</v>
      </c>
      <c r="BU137" s="33">
        <v>1789</v>
      </c>
      <c r="BV137" s="33">
        <v>1442</v>
      </c>
      <c r="BW137" s="33">
        <v>2538</v>
      </c>
      <c r="BX137" s="33">
        <v>1855</v>
      </c>
      <c r="BY137" s="33">
        <v>1268</v>
      </c>
      <c r="BZ137" s="33">
        <v>695</v>
      </c>
      <c r="CA137" s="33">
        <v>2391</v>
      </c>
      <c r="CB137" s="33">
        <v>2878</v>
      </c>
      <c r="CC137" s="33">
        <v>3412</v>
      </c>
      <c r="CD137" s="33">
        <v>2955</v>
      </c>
      <c r="CE137" s="33">
        <v>3046</v>
      </c>
      <c r="CF137" s="33">
        <v>21883</v>
      </c>
      <c r="CG137" s="33">
        <v>25446</v>
      </c>
      <c r="CH137" s="33">
        <v>28433</v>
      </c>
      <c r="CI137" s="33">
        <v>26746</v>
      </c>
      <c r="CJ137" s="33">
        <v>21889</v>
      </c>
      <c r="CK137" s="33">
        <v>21578</v>
      </c>
      <c r="CL137" s="33">
        <v>19599</v>
      </c>
      <c r="CM137" s="33">
        <v>13164</v>
      </c>
      <c r="CN137" s="33">
        <v>31962</v>
      </c>
      <c r="CO137" s="33">
        <v>38725</v>
      </c>
      <c r="CP137" s="33">
        <v>41806</v>
      </c>
      <c r="CQ137" s="33">
        <v>32527</v>
      </c>
      <c r="CR137" s="33">
        <v>33718</v>
      </c>
      <c r="CS137" s="33">
        <v>113</v>
      </c>
      <c r="CT137" s="33">
        <v>311</v>
      </c>
      <c r="CU137" s="33">
        <v>517</v>
      </c>
      <c r="CV137" s="33" t="s">
        <v>856</v>
      </c>
      <c r="CW137" s="33">
        <v>0</v>
      </c>
      <c r="CX137" s="33">
        <v>695</v>
      </c>
      <c r="CY137" s="33">
        <v>93</v>
      </c>
      <c r="CZ137" s="33">
        <v>0</v>
      </c>
      <c r="DA137" s="33">
        <v>341</v>
      </c>
      <c r="DB137" s="33">
        <v>229</v>
      </c>
      <c r="DC137" s="33">
        <v>231</v>
      </c>
      <c r="DD137" s="33">
        <v>195</v>
      </c>
      <c r="DE137" s="33">
        <v>241</v>
      </c>
      <c r="DF137" s="33">
        <v>741</v>
      </c>
      <c r="DG137" s="33">
        <v>138</v>
      </c>
      <c r="DH137" s="33">
        <v>919</v>
      </c>
      <c r="DI137" s="33">
        <v>488</v>
      </c>
      <c r="DJ137" s="33">
        <v>2108</v>
      </c>
      <c r="DK137" s="33">
        <v>0</v>
      </c>
      <c r="DL137" s="33">
        <v>1628</v>
      </c>
      <c r="DM137" s="33">
        <v>1674</v>
      </c>
      <c r="DN137" s="33">
        <v>1863</v>
      </c>
      <c r="DO137" s="33">
        <v>1534</v>
      </c>
      <c r="DP137" s="33">
        <v>826</v>
      </c>
      <c r="DQ137" s="33">
        <v>1779</v>
      </c>
      <c r="DR137" s="33">
        <v>2559</v>
      </c>
      <c r="DS137" s="33">
        <v>1406</v>
      </c>
      <c r="DT137" s="33">
        <v>2045</v>
      </c>
      <c r="DU137" s="33">
        <v>3591</v>
      </c>
      <c r="DV137" s="33">
        <v>3565</v>
      </c>
      <c r="DW137" s="33">
        <v>340240</v>
      </c>
      <c r="DX137" s="33">
        <v>355170</v>
      </c>
      <c r="DY137" s="33">
        <v>316688</v>
      </c>
      <c r="DZ137" s="33">
        <v>316165</v>
      </c>
      <c r="EA137" s="33">
        <v>343832</v>
      </c>
      <c r="EB137" s="33">
        <v>295111</v>
      </c>
      <c r="EC137" s="33">
        <v>239319</v>
      </c>
      <c r="ED137" s="33">
        <v>148613</v>
      </c>
      <c r="EE137" s="33">
        <v>445604</v>
      </c>
      <c r="EF137" s="33">
        <v>521268</v>
      </c>
      <c r="EG137" s="33">
        <v>556971</v>
      </c>
      <c r="EH137" s="33">
        <v>426617</v>
      </c>
      <c r="EI137" s="33">
        <v>404678</v>
      </c>
      <c r="EJ137" s="37">
        <v>2878720.1099</v>
      </c>
      <c r="EK137" s="35">
        <v>2172210.7456999999</v>
      </c>
      <c r="EL137" s="35">
        <v>1320534.841</v>
      </c>
      <c r="EM137" s="34">
        <v>620169.07244999998</v>
      </c>
      <c r="EN137" s="35">
        <v>2984858.9119000002</v>
      </c>
      <c r="EO137" s="35">
        <v>2022783.4938999999</v>
      </c>
      <c r="EP137" s="35">
        <v>1166092.7519</v>
      </c>
      <c r="EQ137" s="34">
        <v>431456.90049999999</v>
      </c>
      <c r="ER137" s="35">
        <v>1962383.9081999999</v>
      </c>
      <c r="ES137" s="35">
        <v>2349341.4438999998</v>
      </c>
      <c r="ET137" s="35">
        <v>3151129.7004</v>
      </c>
      <c r="EU137" s="35">
        <v>2985281.4201000002</v>
      </c>
      <c r="EV137" s="37">
        <v>3148690.3547</v>
      </c>
      <c r="EW137" s="35">
        <v>4404751.5886000004</v>
      </c>
      <c r="EX137" s="35">
        <v>2678508.8199</v>
      </c>
      <c r="EY137" s="35">
        <v>1190840.8917</v>
      </c>
      <c r="EZ137" s="35">
        <v>381064.73190999997</v>
      </c>
      <c r="FA137" s="35">
        <v>4536590.3387000002</v>
      </c>
      <c r="FB137" s="35">
        <v>2641287.8242000001</v>
      </c>
      <c r="FC137" s="35">
        <v>1377356.5208999999</v>
      </c>
      <c r="FD137" s="34">
        <v>416800.17077999999</v>
      </c>
      <c r="FE137" s="37">
        <v>2086644.9193</v>
      </c>
      <c r="FF137" s="35">
        <v>2809760.1224000002</v>
      </c>
      <c r="FG137" s="35">
        <v>3927001.3503</v>
      </c>
      <c r="FH137" s="37">
        <v>4208776.2723000003</v>
      </c>
      <c r="FI137" s="35">
        <v>4595018.2225000001</v>
      </c>
      <c r="FJ137" s="35">
        <v>5739377.1140000001</v>
      </c>
      <c r="FK137" s="37">
        <v>6743191.6665000003</v>
      </c>
      <c r="FL137" s="35">
        <v>6761858.6506000003</v>
      </c>
      <c r="FM137" s="35">
        <v>6553707.0625</v>
      </c>
      <c r="FN137" s="37">
        <v>6282069.7972999997</v>
      </c>
      <c r="FO137" s="35">
        <v>5933716.5533999996</v>
      </c>
      <c r="FP137" s="35">
        <v>4971572.5596000003</v>
      </c>
      <c r="FQ137" s="35">
        <v>3178958.3662999999</v>
      </c>
      <c r="FR137" s="37">
        <v>8337765.6692000004</v>
      </c>
      <c r="FS137" s="37">
        <v>10024729.049000001</v>
      </c>
      <c r="FT137" s="37">
        <v>10864745.872</v>
      </c>
      <c r="FU137" s="37">
        <v>8485014.2559999991</v>
      </c>
      <c r="FV137" s="37">
        <v>8452196.9240000006</v>
      </c>
      <c r="FW137" s="39">
        <v>53.761957547000002</v>
      </c>
      <c r="FX137" s="39">
        <v>54.599272868</v>
      </c>
      <c r="FY137" s="33">
        <v>1697</v>
      </c>
      <c r="FZ137" s="38">
        <v>133.92964742999999</v>
      </c>
      <c r="GA137" s="38">
        <v>135.25948328999999</v>
      </c>
      <c r="GB137" s="33">
        <v>4204</v>
      </c>
      <c r="GC137" s="47">
        <f t="shared" si="11"/>
        <v>0</v>
      </c>
      <c r="GD137" s="49">
        <f t="shared" si="8"/>
        <v>0</v>
      </c>
      <c r="GE137" s="31">
        <f t="shared" si="9"/>
        <v>1</v>
      </c>
    </row>
    <row r="138" spans="1:187" hidden="1" x14ac:dyDescent="0.25">
      <c r="A138" s="32" t="s">
        <v>873</v>
      </c>
      <c r="B138" s="32" t="s">
        <v>873</v>
      </c>
      <c r="C138" s="32" t="s">
        <v>874</v>
      </c>
      <c r="D138" s="45" t="s">
        <v>1666</v>
      </c>
      <c r="E138" s="45">
        <f t="shared" si="10"/>
        <v>58</v>
      </c>
      <c r="F138" s="33">
        <v>3536</v>
      </c>
      <c r="G138" s="33">
        <v>4075</v>
      </c>
      <c r="H138" s="33">
        <v>4121</v>
      </c>
      <c r="I138" s="33">
        <v>3558</v>
      </c>
      <c r="J138" s="33">
        <v>3063</v>
      </c>
      <c r="K138" s="33">
        <v>3070</v>
      </c>
      <c r="L138" s="33">
        <v>2595</v>
      </c>
      <c r="M138" s="33">
        <v>1606</v>
      </c>
      <c r="N138" s="33">
        <v>4339</v>
      </c>
      <c r="O138" s="33">
        <v>4491</v>
      </c>
      <c r="P138" s="33">
        <v>5152</v>
      </c>
      <c r="Q138" s="33">
        <v>6232</v>
      </c>
      <c r="R138" s="33">
        <v>5410</v>
      </c>
      <c r="S138" s="33">
        <v>36017</v>
      </c>
      <c r="T138" s="33">
        <v>27538</v>
      </c>
      <c r="U138" s="33">
        <v>16436</v>
      </c>
      <c r="V138" s="33">
        <v>6979</v>
      </c>
      <c r="W138" s="33">
        <v>35159</v>
      </c>
      <c r="X138" s="33">
        <v>25464</v>
      </c>
      <c r="Y138" s="33">
        <v>13190</v>
      </c>
      <c r="Z138" s="33">
        <v>4333</v>
      </c>
      <c r="AA138" s="33">
        <v>19317</v>
      </c>
      <c r="AB138" s="33">
        <v>23115</v>
      </c>
      <c r="AC138" s="33">
        <v>30732</v>
      </c>
      <c r="AD138" s="33">
        <v>45569</v>
      </c>
      <c r="AE138" s="33">
        <v>46383</v>
      </c>
      <c r="AF138" s="33">
        <v>8994</v>
      </c>
      <c r="AG138" s="33">
        <v>7699</v>
      </c>
      <c r="AH138" s="33">
        <v>5672</v>
      </c>
      <c r="AI138" s="33">
        <v>3797</v>
      </c>
      <c r="AJ138" s="33">
        <v>10151</v>
      </c>
      <c r="AK138" s="33">
        <v>7758</v>
      </c>
      <c r="AL138" s="33">
        <v>5033</v>
      </c>
      <c r="AM138" s="33">
        <v>2381</v>
      </c>
      <c r="AN138" s="33">
        <v>6859</v>
      </c>
      <c r="AO138" s="33">
        <v>7883</v>
      </c>
      <c r="AP138" s="33">
        <v>9843</v>
      </c>
      <c r="AQ138" s="33">
        <v>13768</v>
      </c>
      <c r="AR138" s="33">
        <v>13132</v>
      </c>
      <c r="AS138" s="33">
        <v>3833</v>
      </c>
      <c r="AT138" s="33">
        <v>4170</v>
      </c>
      <c r="AU138" s="33">
        <v>3939</v>
      </c>
      <c r="AV138" s="33">
        <v>3252</v>
      </c>
      <c r="AW138" s="33">
        <v>4062</v>
      </c>
      <c r="AX138" s="33">
        <v>3867</v>
      </c>
      <c r="AY138" s="33">
        <v>3005</v>
      </c>
      <c r="AZ138" s="33">
        <v>1762</v>
      </c>
      <c r="BA138" s="33">
        <v>4620</v>
      </c>
      <c r="BB138" s="33">
        <v>4665</v>
      </c>
      <c r="BC138" s="33">
        <v>5551</v>
      </c>
      <c r="BD138" s="33">
        <v>6986</v>
      </c>
      <c r="BE138" s="33">
        <v>6068</v>
      </c>
      <c r="BF138" s="33">
        <v>5161</v>
      </c>
      <c r="BG138" s="33">
        <v>3529</v>
      </c>
      <c r="BH138" s="33">
        <v>1733</v>
      </c>
      <c r="BI138" s="33">
        <v>545</v>
      </c>
      <c r="BJ138" s="33">
        <v>6089</v>
      </c>
      <c r="BK138" s="33">
        <v>3891</v>
      </c>
      <c r="BL138" s="33">
        <v>2028</v>
      </c>
      <c r="BM138" s="33">
        <v>619</v>
      </c>
      <c r="BN138" s="33">
        <v>2239</v>
      </c>
      <c r="BO138" s="33">
        <v>3218</v>
      </c>
      <c r="BP138" s="33">
        <v>4292</v>
      </c>
      <c r="BQ138" s="33">
        <v>6782</v>
      </c>
      <c r="BR138" s="33">
        <v>7064</v>
      </c>
      <c r="BS138" s="33">
        <v>4482</v>
      </c>
      <c r="BT138" s="33">
        <v>3856</v>
      </c>
      <c r="BU138" s="33">
        <v>2997</v>
      </c>
      <c r="BV138" s="33">
        <v>2067</v>
      </c>
      <c r="BW138" s="33">
        <v>4240</v>
      </c>
      <c r="BX138" s="33">
        <v>3430</v>
      </c>
      <c r="BY138" s="33">
        <v>2143</v>
      </c>
      <c r="BZ138" s="33">
        <v>1062</v>
      </c>
      <c r="CA138" s="33">
        <v>3175</v>
      </c>
      <c r="CB138" s="33">
        <v>3717</v>
      </c>
      <c r="CC138" s="33">
        <v>4604</v>
      </c>
      <c r="CD138" s="33">
        <v>6506</v>
      </c>
      <c r="CE138" s="33">
        <v>6275</v>
      </c>
      <c r="CF138" s="33">
        <v>30477</v>
      </c>
      <c r="CG138" s="33">
        <v>33526</v>
      </c>
      <c r="CH138" s="33">
        <v>31552</v>
      </c>
      <c r="CI138" s="33">
        <v>25714</v>
      </c>
      <c r="CJ138" s="33">
        <v>32389</v>
      </c>
      <c r="CK138" s="33">
        <v>30517</v>
      </c>
      <c r="CL138" s="33">
        <v>23423</v>
      </c>
      <c r="CM138" s="33">
        <v>13588</v>
      </c>
      <c r="CN138" s="33">
        <v>35993</v>
      </c>
      <c r="CO138" s="33">
        <v>37413</v>
      </c>
      <c r="CP138" s="33">
        <v>44197</v>
      </c>
      <c r="CQ138" s="33">
        <v>55798</v>
      </c>
      <c r="CR138" s="33">
        <v>47785</v>
      </c>
      <c r="CS138" s="33">
        <v>35</v>
      </c>
      <c r="CT138" s="33">
        <v>374</v>
      </c>
      <c r="CU138" s="33">
        <v>1361</v>
      </c>
      <c r="CV138" s="33">
        <v>0</v>
      </c>
      <c r="CW138" s="33">
        <v>0</v>
      </c>
      <c r="CX138" s="33" t="s">
        <v>856</v>
      </c>
      <c r="CY138" s="33">
        <v>253</v>
      </c>
      <c r="CZ138" s="33">
        <v>0</v>
      </c>
      <c r="DA138" s="33">
        <v>0</v>
      </c>
      <c r="DB138" s="33">
        <v>518</v>
      </c>
      <c r="DC138" s="33">
        <v>557</v>
      </c>
      <c r="DD138" s="33">
        <v>314</v>
      </c>
      <c r="DE138" s="33">
        <v>336</v>
      </c>
      <c r="DF138" s="33">
        <v>608</v>
      </c>
      <c r="DG138" s="33" t="s">
        <v>856</v>
      </c>
      <c r="DH138" s="33">
        <v>83</v>
      </c>
      <c r="DI138" s="33">
        <v>845</v>
      </c>
      <c r="DJ138" s="33">
        <v>1158</v>
      </c>
      <c r="DK138" s="33">
        <v>770</v>
      </c>
      <c r="DL138" s="33">
        <v>3958</v>
      </c>
      <c r="DM138" s="33">
        <v>709</v>
      </c>
      <c r="DN138" s="33">
        <v>3619</v>
      </c>
      <c r="DO138" s="33">
        <v>3398</v>
      </c>
      <c r="DP138" s="33">
        <v>4459</v>
      </c>
      <c r="DQ138" s="33">
        <v>2341</v>
      </c>
      <c r="DR138" s="33">
        <v>3637</v>
      </c>
      <c r="DS138" s="33">
        <v>2292</v>
      </c>
      <c r="DT138" s="33">
        <v>4503</v>
      </c>
      <c r="DU138" s="33">
        <v>7371</v>
      </c>
      <c r="DV138" s="33">
        <v>6025</v>
      </c>
      <c r="DW138" s="33">
        <v>448818</v>
      </c>
      <c r="DX138" s="33">
        <v>521717</v>
      </c>
      <c r="DY138" s="33">
        <v>547216</v>
      </c>
      <c r="DZ138" s="33">
        <v>473538</v>
      </c>
      <c r="EA138" s="33">
        <v>403603</v>
      </c>
      <c r="EB138" s="33">
        <v>417641</v>
      </c>
      <c r="EC138" s="33">
        <v>356980</v>
      </c>
      <c r="ED138" s="33">
        <v>223006</v>
      </c>
      <c r="EE138" s="33">
        <v>570287</v>
      </c>
      <c r="EF138" s="33">
        <v>595441</v>
      </c>
      <c r="EG138" s="33">
        <v>678010</v>
      </c>
      <c r="EH138" s="33">
        <v>827691</v>
      </c>
      <c r="EI138" s="33">
        <v>721090</v>
      </c>
      <c r="EJ138" s="35">
        <v>4019129.719</v>
      </c>
      <c r="EK138" s="35">
        <v>3149066.3916000002</v>
      </c>
      <c r="EL138" s="35">
        <v>1894503.6398</v>
      </c>
      <c r="EM138" s="35">
        <v>783008.79888000002</v>
      </c>
      <c r="EN138" s="35">
        <v>3867056.4015000002</v>
      </c>
      <c r="EO138" s="35">
        <v>2883790.1085999999</v>
      </c>
      <c r="EP138" s="35">
        <v>1502071.7541</v>
      </c>
      <c r="EQ138" s="34">
        <v>471345.66872000002</v>
      </c>
      <c r="ER138" s="37">
        <v>2194289.1860000002</v>
      </c>
      <c r="ES138" s="35">
        <v>2627180.5767999999</v>
      </c>
      <c r="ET138" s="35">
        <v>3433193.2360999999</v>
      </c>
      <c r="EU138" s="37">
        <v>5139531.7298999997</v>
      </c>
      <c r="EV138" s="35">
        <v>5175777.7532000002</v>
      </c>
      <c r="EW138" s="35">
        <v>5964374.9258000003</v>
      </c>
      <c r="EX138" s="35">
        <v>3816510.8407999999</v>
      </c>
      <c r="EY138" s="34">
        <v>1643866.9103999999</v>
      </c>
      <c r="EZ138" s="34">
        <v>478390.8296</v>
      </c>
      <c r="FA138" s="35">
        <v>7173372.8781000003</v>
      </c>
      <c r="FB138" s="35">
        <v>4253485.9784000004</v>
      </c>
      <c r="FC138" s="34">
        <v>1635872.0290999999</v>
      </c>
      <c r="FD138" s="34">
        <v>465759.29277</v>
      </c>
      <c r="FE138" s="35">
        <v>2314514.0181999998</v>
      </c>
      <c r="FF138" s="35">
        <v>3414167.5630000001</v>
      </c>
      <c r="FG138" s="35">
        <v>4901200.9442999996</v>
      </c>
      <c r="FH138" s="35">
        <v>7268082.7523999996</v>
      </c>
      <c r="FI138" s="35">
        <v>7533668.4069999997</v>
      </c>
      <c r="FJ138" s="35">
        <v>9354392.0361000001</v>
      </c>
      <c r="FK138" s="35">
        <v>10493938.233999999</v>
      </c>
      <c r="FL138" s="35">
        <v>9920657.6122999992</v>
      </c>
      <c r="FM138" s="35">
        <v>8259071.7757999999</v>
      </c>
      <c r="FN138" s="35">
        <v>10136927.638</v>
      </c>
      <c r="FO138" s="37">
        <v>9778976.3973999992</v>
      </c>
      <c r="FP138" s="35">
        <v>7635112.5358999996</v>
      </c>
      <c r="FQ138" s="37">
        <v>4292958.7049000002</v>
      </c>
      <c r="FR138" s="35">
        <v>11598427.263</v>
      </c>
      <c r="FS138" s="35">
        <v>11671559.845000001</v>
      </c>
      <c r="FT138" s="35">
        <v>13714908.711999999</v>
      </c>
      <c r="FU138" s="35">
        <v>17714541.392999999</v>
      </c>
      <c r="FV138" s="43">
        <v>15172597.721999999</v>
      </c>
      <c r="FW138" s="38">
        <v>57.041785748999999</v>
      </c>
      <c r="FX138" s="39">
        <v>58.133436922999998</v>
      </c>
      <c r="FY138" s="33">
        <v>2993</v>
      </c>
      <c r="FZ138" s="39">
        <v>130.76630198999999</v>
      </c>
      <c r="GA138" s="39">
        <v>133.82538603</v>
      </c>
      <c r="GB138" s="33">
        <v>6890</v>
      </c>
      <c r="GC138" s="47">
        <f t="shared" si="11"/>
        <v>0</v>
      </c>
      <c r="GD138" s="49">
        <f t="shared" ref="GD138:GD152" si="12">GC138/$GC$2</f>
        <v>0</v>
      </c>
      <c r="GE138" s="31">
        <f t="shared" ref="GE138:GE152" si="13">COUNTIF(F138:GB138,"-")</f>
        <v>2</v>
      </c>
    </row>
    <row r="139" spans="1:187" hidden="1" x14ac:dyDescent="0.25">
      <c r="A139" s="32" t="s">
        <v>852</v>
      </c>
      <c r="B139" s="32" t="s">
        <v>852</v>
      </c>
      <c r="C139" s="32" t="s">
        <v>853</v>
      </c>
      <c r="D139" s="45" t="s">
        <v>1586</v>
      </c>
      <c r="E139" s="45">
        <f t="shared" si="10"/>
        <v>48</v>
      </c>
      <c r="F139" s="33">
        <v>2130</v>
      </c>
      <c r="G139" s="33">
        <v>2436</v>
      </c>
      <c r="H139" s="33">
        <v>2059</v>
      </c>
      <c r="I139" s="33">
        <v>1769</v>
      </c>
      <c r="J139" s="33">
        <v>2151</v>
      </c>
      <c r="K139" s="33">
        <v>1835</v>
      </c>
      <c r="L139" s="33">
        <v>1384</v>
      </c>
      <c r="M139" s="33">
        <v>789</v>
      </c>
      <c r="N139" s="33">
        <v>2602</v>
      </c>
      <c r="O139" s="33">
        <v>2141</v>
      </c>
      <c r="P139" s="33">
        <v>3082</v>
      </c>
      <c r="Q139" s="33">
        <v>4364</v>
      </c>
      <c r="R139" s="33">
        <v>2364</v>
      </c>
      <c r="S139" s="33">
        <v>26227</v>
      </c>
      <c r="T139" s="33">
        <v>22832</v>
      </c>
      <c r="U139" s="33">
        <v>13982</v>
      </c>
      <c r="V139" s="33">
        <v>6395</v>
      </c>
      <c r="W139" s="33">
        <v>25390</v>
      </c>
      <c r="X139" s="33">
        <v>18960</v>
      </c>
      <c r="Y139" s="33">
        <v>10444</v>
      </c>
      <c r="Z139" s="33">
        <v>3939</v>
      </c>
      <c r="AA139" s="33">
        <v>15531</v>
      </c>
      <c r="AB139" s="33">
        <v>14590</v>
      </c>
      <c r="AC139" s="33">
        <v>29137</v>
      </c>
      <c r="AD139" s="33">
        <v>41789</v>
      </c>
      <c r="AE139" s="33">
        <v>27122</v>
      </c>
      <c r="AF139" s="33">
        <v>4241</v>
      </c>
      <c r="AG139" s="33">
        <v>3983</v>
      </c>
      <c r="AH139" s="33">
        <v>2591</v>
      </c>
      <c r="AI139" s="33">
        <v>1762</v>
      </c>
      <c r="AJ139" s="33">
        <v>4278</v>
      </c>
      <c r="AK139" s="33">
        <v>3348</v>
      </c>
      <c r="AL139" s="33">
        <v>2099</v>
      </c>
      <c r="AM139" s="33">
        <v>927</v>
      </c>
      <c r="AN139" s="33">
        <v>3464</v>
      </c>
      <c r="AO139" s="33">
        <v>2952</v>
      </c>
      <c r="AP139" s="33">
        <v>5010</v>
      </c>
      <c r="AQ139" s="33">
        <v>7439</v>
      </c>
      <c r="AR139" s="33">
        <v>4364</v>
      </c>
      <c r="AS139" s="33">
        <v>1635</v>
      </c>
      <c r="AT139" s="33">
        <v>1931</v>
      </c>
      <c r="AU139" s="33">
        <v>1715</v>
      </c>
      <c r="AV139" s="33">
        <v>1487</v>
      </c>
      <c r="AW139" s="33">
        <v>1802</v>
      </c>
      <c r="AX139" s="33">
        <v>1511</v>
      </c>
      <c r="AY139" s="33">
        <v>1249</v>
      </c>
      <c r="AZ139" s="33">
        <v>702</v>
      </c>
      <c r="BA139" s="33">
        <v>2069</v>
      </c>
      <c r="BB139" s="33">
        <v>1695</v>
      </c>
      <c r="BC139" s="33">
        <v>2552</v>
      </c>
      <c r="BD139" s="33">
        <v>3742</v>
      </c>
      <c r="BE139" s="33">
        <v>1974</v>
      </c>
      <c r="BF139" s="33">
        <v>2606</v>
      </c>
      <c r="BG139" s="33">
        <v>2052</v>
      </c>
      <c r="BH139" s="33">
        <v>876</v>
      </c>
      <c r="BI139" s="33">
        <v>275</v>
      </c>
      <c r="BJ139" s="33">
        <v>2476</v>
      </c>
      <c r="BK139" s="33">
        <v>1837</v>
      </c>
      <c r="BL139" s="33">
        <v>850</v>
      </c>
      <c r="BM139" s="33">
        <v>225</v>
      </c>
      <c r="BN139" s="33">
        <v>1395</v>
      </c>
      <c r="BO139" s="33">
        <v>1257</v>
      </c>
      <c r="BP139" s="33">
        <v>2458</v>
      </c>
      <c r="BQ139" s="33">
        <v>3697</v>
      </c>
      <c r="BR139" s="33">
        <v>2390</v>
      </c>
      <c r="BS139" s="33">
        <v>2341</v>
      </c>
      <c r="BT139" s="33">
        <v>2056</v>
      </c>
      <c r="BU139" s="33">
        <v>1453</v>
      </c>
      <c r="BV139" s="33">
        <v>1056</v>
      </c>
      <c r="BW139" s="33">
        <v>2105</v>
      </c>
      <c r="BX139" s="33">
        <v>1655</v>
      </c>
      <c r="BY139" s="33">
        <v>1048</v>
      </c>
      <c r="BZ139" s="33">
        <v>501</v>
      </c>
      <c r="CA139" s="33">
        <v>1742</v>
      </c>
      <c r="CB139" s="33">
        <v>1569</v>
      </c>
      <c r="CC139" s="33">
        <v>2687</v>
      </c>
      <c r="CD139" s="33">
        <v>3923</v>
      </c>
      <c r="CE139" s="33">
        <v>2294</v>
      </c>
      <c r="CF139" s="33">
        <v>14657</v>
      </c>
      <c r="CG139" s="33">
        <v>19502</v>
      </c>
      <c r="CH139" s="33">
        <v>20623</v>
      </c>
      <c r="CI139" s="33">
        <v>17598</v>
      </c>
      <c r="CJ139" s="33">
        <v>12857</v>
      </c>
      <c r="CK139" s="33">
        <v>14044</v>
      </c>
      <c r="CL139" s="33">
        <v>12587</v>
      </c>
      <c r="CM139" s="33">
        <v>8619</v>
      </c>
      <c r="CN139" s="33">
        <v>20630</v>
      </c>
      <c r="CO139" s="33">
        <v>17043</v>
      </c>
      <c r="CP139" s="33">
        <v>27169</v>
      </c>
      <c r="CQ139" s="33">
        <v>36714</v>
      </c>
      <c r="CR139" s="33">
        <v>18931</v>
      </c>
      <c r="CS139" s="33">
        <v>82</v>
      </c>
      <c r="CT139" s="33">
        <v>0</v>
      </c>
      <c r="CU139" s="33">
        <v>99</v>
      </c>
      <c r="CV139" s="33">
        <v>0</v>
      </c>
      <c r="CW139" s="33">
        <v>129</v>
      </c>
      <c r="CX139" s="33">
        <v>82</v>
      </c>
      <c r="CY139" s="33">
        <v>167</v>
      </c>
      <c r="CZ139" s="33">
        <v>0</v>
      </c>
      <c r="DA139" s="33">
        <v>0</v>
      </c>
      <c r="DB139" s="33">
        <v>24</v>
      </c>
      <c r="DC139" s="33">
        <v>138</v>
      </c>
      <c r="DD139" s="33">
        <v>186</v>
      </c>
      <c r="DE139" s="33">
        <v>280</v>
      </c>
      <c r="DF139" s="33">
        <v>0</v>
      </c>
      <c r="DG139" s="33">
        <v>274</v>
      </c>
      <c r="DH139" s="33">
        <v>0</v>
      </c>
      <c r="DI139" s="33">
        <v>0</v>
      </c>
      <c r="DJ139" s="33">
        <v>127</v>
      </c>
      <c r="DK139" s="33">
        <v>846</v>
      </c>
      <c r="DL139" s="33">
        <v>766</v>
      </c>
      <c r="DM139" s="33">
        <v>267</v>
      </c>
      <c r="DN139" s="33">
        <v>510</v>
      </c>
      <c r="DO139" s="33">
        <v>813</v>
      </c>
      <c r="DP139" s="33">
        <v>2358</v>
      </c>
      <c r="DQ139" s="33">
        <v>2090</v>
      </c>
      <c r="DR139" s="33">
        <v>1668</v>
      </c>
      <c r="DS139" s="33">
        <v>2022</v>
      </c>
      <c r="DT139" s="33">
        <v>2651</v>
      </c>
      <c r="DU139" s="33">
        <v>2037</v>
      </c>
      <c r="DV139" s="33">
        <v>5470</v>
      </c>
      <c r="DW139" s="33">
        <v>250708</v>
      </c>
      <c r="DX139" s="33">
        <v>287248</v>
      </c>
      <c r="DY139" s="33">
        <v>243436</v>
      </c>
      <c r="DZ139" s="33">
        <v>214205</v>
      </c>
      <c r="EA139" s="33">
        <v>253775</v>
      </c>
      <c r="EB139" s="33">
        <v>215473</v>
      </c>
      <c r="EC139" s="33">
        <v>165712</v>
      </c>
      <c r="ED139" s="33">
        <v>94229</v>
      </c>
      <c r="EE139" s="33">
        <v>305507</v>
      </c>
      <c r="EF139" s="33">
        <v>252375</v>
      </c>
      <c r="EG139" s="33">
        <v>365482</v>
      </c>
      <c r="EH139" s="33">
        <v>520510</v>
      </c>
      <c r="EI139" s="33">
        <v>280912</v>
      </c>
      <c r="EJ139" s="35">
        <v>2900455.0194999999</v>
      </c>
      <c r="EK139" s="35">
        <v>2702547.8457999998</v>
      </c>
      <c r="EL139" s="35">
        <v>1704028.3414</v>
      </c>
      <c r="EM139" s="34">
        <v>822524.51780000003</v>
      </c>
      <c r="EN139" s="35">
        <v>2881869.1475999998</v>
      </c>
      <c r="EO139" s="35">
        <v>2279186.9183999998</v>
      </c>
      <c r="EP139" s="35">
        <v>1270203.6044000001</v>
      </c>
      <c r="EQ139" s="35">
        <v>499995.26337</v>
      </c>
      <c r="ER139" s="35">
        <v>1822853.5634999999</v>
      </c>
      <c r="ES139" s="35">
        <v>1729820.6780000001</v>
      </c>
      <c r="ET139" s="35">
        <v>3452802.7771999999</v>
      </c>
      <c r="EU139" s="35">
        <v>4870832.2314999998</v>
      </c>
      <c r="EV139" s="35">
        <v>3184501.4079999998</v>
      </c>
      <c r="EW139" s="35">
        <v>2838778.5197000001</v>
      </c>
      <c r="EX139" s="35">
        <v>1937655.4750999999</v>
      </c>
      <c r="EY139" s="35">
        <v>850983.22993999999</v>
      </c>
      <c r="EZ139" s="35">
        <v>240923.62208</v>
      </c>
      <c r="FA139" s="35">
        <v>2358560.2615</v>
      </c>
      <c r="FB139" s="35">
        <v>1555884.4287</v>
      </c>
      <c r="FC139" s="37">
        <v>761885.60751</v>
      </c>
      <c r="FD139" s="35">
        <v>142922.89575</v>
      </c>
      <c r="FE139" s="35">
        <v>1329485.5863000001</v>
      </c>
      <c r="FF139" s="35">
        <v>1122733.2093</v>
      </c>
      <c r="FG139" s="35">
        <v>2425956.1587999999</v>
      </c>
      <c r="FH139" s="35">
        <v>3538165.0022</v>
      </c>
      <c r="FI139" s="35">
        <v>2271254.0836</v>
      </c>
      <c r="FJ139" s="35">
        <v>3825042.1096000001</v>
      </c>
      <c r="FK139" s="35">
        <v>4892581.9011000004</v>
      </c>
      <c r="FL139" s="35">
        <v>4969514.9676999999</v>
      </c>
      <c r="FM139" s="35">
        <v>4222833.3903000001</v>
      </c>
      <c r="FN139" s="35">
        <v>3986064.2831999999</v>
      </c>
      <c r="FO139" s="35">
        <v>3757530.2050000001</v>
      </c>
      <c r="FP139" s="35">
        <v>3206792.1074999999</v>
      </c>
      <c r="FQ139" s="35">
        <v>2152791.1430000002</v>
      </c>
      <c r="FR139" s="35">
        <v>5355882.8</v>
      </c>
      <c r="FS139" s="37">
        <v>4266534.2384000001</v>
      </c>
      <c r="FT139" s="37">
        <v>6952766.6675000004</v>
      </c>
      <c r="FU139" s="37">
        <v>9516249.7399000004</v>
      </c>
      <c r="FV139" s="40">
        <v>4921716.6613999996</v>
      </c>
      <c r="FW139" s="39">
        <v>52.148067539000003</v>
      </c>
      <c r="FX139" s="39">
        <v>52.477506564999999</v>
      </c>
      <c r="FY139" s="33">
        <v>1219</v>
      </c>
      <c r="FZ139" s="38">
        <v>113.3154122</v>
      </c>
      <c r="GA139" s="38">
        <v>115.15777692</v>
      </c>
      <c r="GB139" s="33">
        <v>2675</v>
      </c>
      <c r="GC139" s="47">
        <f t="shared" si="11"/>
        <v>0</v>
      </c>
      <c r="GD139" s="49">
        <f t="shared" si="12"/>
        <v>0</v>
      </c>
      <c r="GE139" s="31">
        <f t="shared" si="13"/>
        <v>0</v>
      </c>
    </row>
    <row r="140" spans="1:187" hidden="1" x14ac:dyDescent="0.25">
      <c r="A140" s="32" t="s">
        <v>910</v>
      </c>
      <c r="B140" s="32" t="s">
        <v>910</v>
      </c>
      <c r="C140" s="32" t="s">
        <v>911</v>
      </c>
      <c r="D140" s="45" t="s">
        <v>1531</v>
      </c>
      <c r="E140" s="45">
        <f t="shared" si="10"/>
        <v>28</v>
      </c>
      <c r="F140" s="33">
        <v>2016</v>
      </c>
      <c r="G140" s="33">
        <v>2310</v>
      </c>
      <c r="H140" s="33">
        <v>1957</v>
      </c>
      <c r="I140" s="33">
        <v>1742</v>
      </c>
      <c r="J140" s="33">
        <v>2020</v>
      </c>
      <c r="K140" s="33">
        <v>1919</v>
      </c>
      <c r="L140" s="33">
        <v>1389</v>
      </c>
      <c r="M140" s="33">
        <v>735</v>
      </c>
      <c r="N140" s="33">
        <v>6190</v>
      </c>
      <c r="O140" s="33">
        <v>2928</v>
      </c>
      <c r="P140" s="33">
        <v>1827</v>
      </c>
      <c r="Q140" s="33">
        <v>2042</v>
      </c>
      <c r="R140" s="33">
        <v>1101</v>
      </c>
      <c r="S140" s="33">
        <v>16359</v>
      </c>
      <c r="T140" s="33">
        <v>12923</v>
      </c>
      <c r="U140" s="33">
        <v>7044</v>
      </c>
      <c r="V140" s="33">
        <v>2914</v>
      </c>
      <c r="W140" s="33">
        <v>15358</v>
      </c>
      <c r="X140" s="33">
        <v>11659</v>
      </c>
      <c r="Y140" s="33">
        <v>5476</v>
      </c>
      <c r="Z140" s="33">
        <v>2004</v>
      </c>
      <c r="AA140" s="33">
        <v>30068</v>
      </c>
      <c r="AB140" s="33">
        <v>15016</v>
      </c>
      <c r="AC140" s="33">
        <v>10010</v>
      </c>
      <c r="AD140" s="33">
        <v>10486</v>
      </c>
      <c r="AE140" s="33">
        <v>8157</v>
      </c>
      <c r="AF140" s="33">
        <v>2320</v>
      </c>
      <c r="AG140" s="33">
        <v>2207</v>
      </c>
      <c r="AH140" s="33">
        <v>1484</v>
      </c>
      <c r="AI140" s="33">
        <v>1140</v>
      </c>
      <c r="AJ140" s="33">
        <v>2459</v>
      </c>
      <c r="AK140" s="33">
        <v>2056</v>
      </c>
      <c r="AL140" s="33">
        <v>1232</v>
      </c>
      <c r="AM140" s="33">
        <v>567</v>
      </c>
      <c r="AN140" s="33">
        <v>5568</v>
      </c>
      <c r="AO140" s="33">
        <v>2901</v>
      </c>
      <c r="AP140" s="33">
        <v>1782</v>
      </c>
      <c r="AQ140" s="33">
        <v>2076</v>
      </c>
      <c r="AR140" s="33">
        <v>1138</v>
      </c>
      <c r="AS140" s="33">
        <v>1156</v>
      </c>
      <c r="AT140" s="33">
        <v>1421</v>
      </c>
      <c r="AU140" s="33">
        <v>1176</v>
      </c>
      <c r="AV140" s="33">
        <v>1052</v>
      </c>
      <c r="AW140" s="33">
        <v>1249</v>
      </c>
      <c r="AX140" s="33">
        <v>1261</v>
      </c>
      <c r="AY140" s="33">
        <v>917</v>
      </c>
      <c r="AZ140" s="33">
        <v>487</v>
      </c>
      <c r="BA140" s="33">
        <v>3802</v>
      </c>
      <c r="BB140" s="33">
        <v>1848</v>
      </c>
      <c r="BC140" s="33">
        <v>1126</v>
      </c>
      <c r="BD140" s="33">
        <v>1274</v>
      </c>
      <c r="BE140" s="33">
        <v>669</v>
      </c>
      <c r="BF140" s="33">
        <v>1164</v>
      </c>
      <c r="BG140" s="33">
        <v>786</v>
      </c>
      <c r="BH140" s="33">
        <v>308</v>
      </c>
      <c r="BI140" s="33">
        <v>88</v>
      </c>
      <c r="BJ140" s="33">
        <v>1210</v>
      </c>
      <c r="BK140" s="33">
        <v>795</v>
      </c>
      <c r="BL140" s="33">
        <v>315</v>
      </c>
      <c r="BM140" s="33">
        <v>80</v>
      </c>
      <c r="BN140" s="33">
        <v>1766</v>
      </c>
      <c r="BO140" s="33">
        <v>1053</v>
      </c>
      <c r="BP140" s="33">
        <v>656</v>
      </c>
      <c r="BQ140" s="33">
        <v>802</v>
      </c>
      <c r="BR140" s="33">
        <v>469</v>
      </c>
      <c r="BS140" s="33">
        <v>1251</v>
      </c>
      <c r="BT140" s="33">
        <v>1171</v>
      </c>
      <c r="BU140" s="33">
        <v>820</v>
      </c>
      <c r="BV140" s="33">
        <v>666</v>
      </c>
      <c r="BW140" s="33">
        <v>1245</v>
      </c>
      <c r="BX140" s="33">
        <v>991</v>
      </c>
      <c r="BY140" s="33">
        <v>592</v>
      </c>
      <c r="BZ140" s="33">
        <v>300</v>
      </c>
      <c r="CA140" s="33">
        <v>2898</v>
      </c>
      <c r="CB140" s="33">
        <v>1528</v>
      </c>
      <c r="CC140" s="33">
        <v>920</v>
      </c>
      <c r="CD140" s="33">
        <v>1084</v>
      </c>
      <c r="CE140" s="33">
        <v>606</v>
      </c>
      <c r="CF140" s="33">
        <v>12082</v>
      </c>
      <c r="CG140" s="33">
        <v>17421</v>
      </c>
      <c r="CH140" s="33">
        <v>15889</v>
      </c>
      <c r="CI140" s="33">
        <v>17927</v>
      </c>
      <c r="CJ140" s="33">
        <v>11817</v>
      </c>
      <c r="CK140" s="33">
        <v>13752</v>
      </c>
      <c r="CL140" s="33">
        <v>12866</v>
      </c>
      <c r="CM140" s="33">
        <v>6796</v>
      </c>
      <c r="CN140" s="33">
        <v>46566</v>
      </c>
      <c r="CO140" s="33">
        <v>22497</v>
      </c>
      <c r="CP140" s="33">
        <v>14278</v>
      </c>
      <c r="CQ140" s="33">
        <v>16483</v>
      </c>
      <c r="CR140" s="33">
        <v>8726</v>
      </c>
      <c r="CS140" s="33">
        <v>0</v>
      </c>
      <c r="CT140" s="33">
        <v>11</v>
      </c>
      <c r="CU140" s="33">
        <v>136</v>
      </c>
      <c r="CV140" s="33">
        <v>0</v>
      </c>
      <c r="CW140" s="33" t="s">
        <v>856</v>
      </c>
      <c r="CX140" s="33">
        <v>50</v>
      </c>
      <c r="CY140" s="33">
        <v>101</v>
      </c>
      <c r="CZ140" s="33">
        <v>0</v>
      </c>
      <c r="DA140" s="33">
        <v>16</v>
      </c>
      <c r="DB140" s="33">
        <v>224</v>
      </c>
      <c r="DC140" s="33" t="s">
        <v>856</v>
      </c>
      <c r="DD140" s="33">
        <v>90</v>
      </c>
      <c r="DE140" s="33">
        <v>20</v>
      </c>
      <c r="DF140" s="33">
        <v>0</v>
      </c>
      <c r="DG140" s="33">
        <v>170</v>
      </c>
      <c r="DH140" s="33" t="s">
        <v>856</v>
      </c>
      <c r="DI140" s="33">
        <v>0</v>
      </c>
      <c r="DJ140" s="33">
        <v>0</v>
      </c>
      <c r="DK140" s="33">
        <v>87</v>
      </c>
      <c r="DL140" s="33">
        <v>525</v>
      </c>
      <c r="DM140" s="33" t="s">
        <v>856</v>
      </c>
      <c r="DN140" s="33">
        <v>360</v>
      </c>
      <c r="DO140" s="33">
        <v>816</v>
      </c>
      <c r="DP140" s="33">
        <v>1017</v>
      </c>
      <c r="DQ140" s="33">
        <v>1003</v>
      </c>
      <c r="DR140" s="33">
        <v>1020</v>
      </c>
      <c r="DS140" s="33">
        <v>1008</v>
      </c>
      <c r="DT140" s="33">
        <v>622</v>
      </c>
      <c r="DU140" s="33">
        <v>1489</v>
      </c>
      <c r="DV140" s="33">
        <v>4360</v>
      </c>
      <c r="DW140" s="33">
        <v>234872</v>
      </c>
      <c r="DX140" s="33">
        <v>273770</v>
      </c>
      <c r="DY140" s="33">
        <v>234276</v>
      </c>
      <c r="DZ140" s="33">
        <v>209147</v>
      </c>
      <c r="EA140" s="33">
        <v>237542</v>
      </c>
      <c r="EB140" s="33">
        <v>229688</v>
      </c>
      <c r="EC140" s="33">
        <v>166956</v>
      </c>
      <c r="ED140" s="33">
        <v>89890</v>
      </c>
      <c r="EE140" s="33">
        <v>733645</v>
      </c>
      <c r="EF140" s="33">
        <v>347322</v>
      </c>
      <c r="EG140" s="33">
        <v>218259</v>
      </c>
      <c r="EH140" s="33">
        <v>246338</v>
      </c>
      <c r="EI140" s="33">
        <v>130577</v>
      </c>
      <c r="EJ140" s="37">
        <v>1753270.9069999999</v>
      </c>
      <c r="EK140" s="35">
        <v>1455412.6932000001</v>
      </c>
      <c r="EL140" s="34">
        <v>804472.78474999999</v>
      </c>
      <c r="EM140" s="34">
        <v>334837.08749000001</v>
      </c>
      <c r="EN140" s="35">
        <v>1696746.3211999999</v>
      </c>
      <c r="EO140" s="35">
        <v>1332463.7975999999</v>
      </c>
      <c r="EP140" s="34">
        <v>629816.94261000003</v>
      </c>
      <c r="EQ140" s="35">
        <v>231560.55540000001</v>
      </c>
      <c r="ER140" s="34">
        <v>3336539.5709000002</v>
      </c>
      <c r="ES140" s="35">
        <v>1661728.8363999999</v>
      </c>
      <c r="ET140" s="35">
        <v>1130691.1262999999</v>
      </c>
      <c r="EU140" s="35">
        <v>1188046.4648</v>
      </c>
      <c r="EV140" s="35">
        <v>921575.09094999998</v>
      </c>
      <c r="EW140" s="37">
        <v>1343786.8419999999</v>
      </c>
      <c r="EX140" s="34">
        <v>745751.74409000005</v>
      </c>
      <c r="EY140" s="34">
        <v>277990.88244000002</v>
      </c>
      <c r="EZ140" s="36">
        <v>99614.829104000004</v>
      </c>
      <c r="FA140" s="35">
        <v>1163323.0748000001</v>
      </c>
      <c r="FB140" s="34">
        <v>601648.44342000003</v>
      </c>
      <c r="FC140" s="34">
        <v>317716.11352999997</v>
      </c>
      <c r="FD140" s="36">
        <v>82303.159788999998</v>
      </c>
      <c r="FE140" s="34">
        <v>1794557.5288</v>
      </c>
      <c r="FF140" s="34">
        <v>1022788.9843</v>
      </c>
      <c r="FG140" s="34">
        <v>594342.57758000004</v>
      </c>
      <c r="FH140" s="35">
        <v>756885.30541999999</v>
      </c>
      <c r="FI140" s="35">
        <v>463560.69296999997</v>
      </c>
      <c r="FJ140" s="37">
        <v>2998906.8730000001</v>
      </c>
      <c r="FK140" s="35">
        <v>4141887.3398000002</v>
      </c>
      <c r="FL140" s="35">
        <v>3733873.9786999999</v>
      </c>
      <c r="FM140" s="35">
        <v>3638853.7377999998</v>
      </c>
      <c r="FN140" s="35">
        <v>3172495.4374000002</v>
      </c>
      <c r="FO140" s="37">
        <v>3549447.3760000002</v>
      </c>
      <c r="FP140" s="37">
        <v>2974242.8760000002</v>
      </c>
      <c r="FQ140" s="35">
        <v>1507269.5237</v>
      </c>
      <c r="FR140" s="35">
        <v>11160392.484999999</v>
      </c>
      <c r="FS140" s="35">
        <v>5331985.9512999998</v>
      </c>
      <c r="FT140" s="35">
        <v>3428721.9043999999</v>
      </c>
      <c r="FU140" s="35">
        <v>3782186.3462</v>
      </c>
      <c r="FV140" s="37">
        <v>2013690.4550999999</v>
      </c>
      <c r="FW140" s="39">
        <v>82.381591389999997</v>
      </c>
      <c r="FX140" s="38">
        <v>80.430746380000002</v>
      </c>
      <c r="FY140" s="33">
        <v>1083</v>
      </c>
      <c r="FZ140" s="38">
        <v>157.07097960999999</v>
      </c>
      <c r="GA140" s="38">
        <v>154.47456367999999</v>
      </c>
      <c r="GB140" s="33">
        <v>2080</v>
      </c>
      <c r="GC140" s="47">
        <f t="shared" si="11"/>
        <v>0</v>
      </c>
      <c r="GD140" s="49">
        <f t="shared" si="12"/>
        <v>0</v>
      </c>
      <c r="GE140" s="31">
        <f t="shared" si="13"/>
        <v>4</v>
      </c>
    </row>
    <row r="141" spans="1:187" hidden="1" x14ac:dyDescent="0.25">
      <c r="A141" s="32" t="s">
        <v>928</v>
      </c>
      <c r="B141" s="32" t="s">
        <v>928</v>
      </c>
      <c r="C141" s="32" t="s">
        <v>929</v>
      </c>
      <c r="D141" s="45" t="s">
        <v>1693</v>
      </c>
      <c r="E141" s="45">
        <f t="shared" si="10"/>
        <v>52</v>
      </c>
      <c r="F141" s="33">
        <v>1994</v>
      </c>
      <c r="G141" s="33">
        <v>1954</v>
      </c>
      <c r="H141" s="33">
        <v>1758</v>
      </c>
      <c r="I141" s="33">
        <v>1309</v>
      </c>
      <c r="J141" s="33">
        <v>1757</v>
      </c>
      <c r="K141" s="33">
        <v>1439</v>
      </c>
      <c r="L141" s="33">
        <v>999</v>
      </c>
      <c r="M141" s="33">
        <v>457</v>
      </c>
      <c r="N141" s="33">
        <v>3133</v>
      </c>
      <c r="O141" s="33">
        <v>1421</v>
      </c>
      <c r="P141" s="33">
        <v>1850</v>
      </c>
      <c r="Q141" s="33">
        <v>2991</v>
      </c>
      <c r="R141" s="33">
        <v>2272</v>
      </c>
      <c r="S141" s="33">
        <v>23573</v>
      </c>
      <c r="T141" s="33">
        <v>17877</v>
      </c>
      <c r="U141" s="33">
        <v>9923</v>
      </c>
      <c r="V141" s="33">
        <v>4459</v>
      </c>
      <c r="W141" s="33">
        <v>22001</v>
      </c>
      <c r="X141" s="33">
        <v>15854</v>
      </c>
      <c r="Y141" s="33">
        <v>7937</v>
      </c>
      <c r="Z141" s="33">
        <v>2175</v>
      </c>
      <c r="AA141" s="33">
        <v>25554</v>
      </c>
      <c r="AB141" s="33">
        <v>12245</v>
      </c>
      <c r="AC141" s="33">
        <v>16532</v>
      </c>
      <c r="AD141" s="33">
        <v>26058</v>
      </c>
      <c r="AE141" s="33">
        <v>23410</v>
      </c>
      <c r="AF141" s="33">
        <v>3370</v>
      </c>
      <c r="AG141" s="33">
        <v>2810</v>
      </c>
      <c r="AH141" s="33">
        <v>1955</v>
      </c>
      <c r="AI141" s="33">
        <v>1228</v>
      </c>
      <c r="AJ141" s="33">
        <v>3090</v>
      </c>
      <c r="AK141" s="33">
        <v>2276</v>
      </c>
      <c r="AL141" s="33">
        <v>1398</v>
      </c>
      <c r="AM141" s="33">
        <v>513</v>
      </c>
      <c r="AN141" s="33">
        <v>4433</v>
      </c>
      <c r="AO141" s="33">
        <v>1945</v>
      </c>
      <c r="AP141" s="33">
        <v>2744</v>
      </c>
      <c r="AQ141" s="33">
        <v>4189</v>
      </c>
      <c r="AR141" s="33">
        <v>3329</v>
      </c>
      <c r="AS141" s="33">
        <v>1488</v>
      </c>
      <c r="AT141" s="33">
        <v>1585</v>
      </c>
      <c r="AU141" s="33">
        <v>1461</v>
      </c>
      <c r="AV141" s="33">
        <v>1067</v>
      </c>
      <c r="AW141" s="33">
        <v>1379</v>
      </c>
      <c r="AX141" s="33">
        <v>1217</v>
      </c>
      <c r="AY141" s="33">
        <v>913</v>
      </c>
      <c r="AZ141" s="33">
        <v>398</v>
      </c>
      <c r="BA141" s="33">
        <v>2686</v>
      </c>
      <c r="BB141" s="33">
        <v>1102</v>
      </c>
      <c r="BC141" s="33">
        <v>1548</v>
      </c>
      <c r="BD141" s="33">
        <v>2397</v>
      </c>
      <c r="BE141" s="33">
        <v>1775</v>
      </c>
      <c r="BF141" s="33">
        <v>1882</v>
      </c>
      <c r="BG141" s="33">
        <v>1225</v>
      </c>
      <c r="BH141" s="33">
        <v>494</v>
      </c>
      <c r="BI141" s="33">
        <v>161</v>
      </c>
      <c r="BJ141" s="33">
        <v>1711</v>
      </c>
      <c r="BK141" s="33">
        <v>1059</v>
      </c>
      <c r="BL141" s="33">
        <v>485</v>
      </c>
      <c r="BM141" s="33">
        <v>115</v>
      </c>
      <c r="BN141" s="33">
        <v>1747</v>
      </c>
      <c r="BO141" s="33">
        <v>843</v>
      </c>
      <c r="BP141" s="33">
        <v>1196</v>
      </c>
      <c r="BQ141" s="33">
        <v>1792</v>
      </c>
      <c r="BR141" s="33">
        <v>1554</v>
      </c>
      <c r="BS141" s="33">
        <v>1775</v>
      </c>
      <c r="BT141" s="33">
        <v>1397</v>
      </c>
      <c r="BU141" s="33">
        <v>1040</v>
      </c>
      <c r="BV141" s="33">
        <v>654</v>
      </c>
      <c r="BW141" s="33">
        <v>1535</v>
      </c>
      <c r="BX141" s="33">
        <v>1061</v>
      </c>
      <c r="BY141" s="33">
        <v>649</v>
      </c>
      <c r="BZ141" s="33">
        <v>280</v>
      </c>
      <c r="CA141" s="33">
        <v>2121</v>
      </c>
      <c r="CB141" s="33">
        <v>1006</v>
      </c>
      <c r="CC141" s="33">
        <v>1351</v>
      </c>
      <c r="CD141" s="33">
        <v>2097</v>
      </c>
      <c r="CE141" s="33">
        <v>1816</v>
      </c>
      <c r="CF141" s="33">
        <v>12638</v>
      </c>
      <c r="CG141" s="33">
        <v>15072</v>
      </c>
      <c r="CH141" s="33">
        <v>15498</v>
      </c>
      <c r="CI141" s="33">
        <v>11245</v>
      </c>
      <c r="CJ141" s="33">
        <v>10696</v>
      </c>
      <c r="CK141" s="33">
        <v>11616</v>
      </c>
      <c r="CL141" s="33">
        <v>9726</v>
      </c>
      <c r="CM141" s="33">
        <v>4427</v>
      </c>
      <c r="CN141" s="33">
        <v>26855</v>
      </c>
      <c r="CO141" s="33">
        <v>10784</v>
      </c>
      <c r="CP141" s="33">
        <v>14210</v>
      </c>
      <c r="CQ141" s="33">
        <v>22278</v>
      </c>
      <c r="CR141" s="33">
        <v>16791</v>
      </c>
      <c r="CS141" s="33">
        <v>99</v>
      </c>
      <c r="CT141" s="33">
        <v>0</v>
      </c>
      <c r="CU141" s="33">
        <v>5</v>
      </c>
      <c r="CV141" s="33">
        <v>156</v>
      </c>
      <c r="CW141" s="33">
        <v>0</v>
      </c>
      <c r="CX141" s="33">
        <v>8</v>
      </c>
      <c r="CY141" s="33">
        <v>131</v>
      </c>
      <c r="CZ141" s="33">
        <v>0</v>
      </c>
      <c r="DA141" s="33">
        <v>0</v>
      </c>
      <c r="DB141" s="33">
        <v>24</v>
      </c>
      <c r="DC141" s="33">
        <v>96</v>
      </c>
      <c r="DD141" s="33">
        <v>192</v>
      </c>
      <c r="DE141" s="33">
        <v>146</v>
      </c>
      <c r="DF141" s="33">
        <v>0</v>
      </c>
      <c r="DG141" s="33">
        <v>122</v>
      </c>
      <c r="DH141" s="33">
        <v>0</v>
      </c>
      <c r="DI141" s="33">
        <v>0</v>
      </c>
      <c r="DJ141" s="33">
        <v>0</v>
      </c>
      <c r="DK141" s="33">
        <v>0</v>
      </c>
      <c r="DL141" s="33">
        <v>412</v>
      </c>
      <c r="DM141" s="33">
        <v>1433</v>
      </c>
      <c r="DN141" s="33">
        <v>883</v>
      </c>
      <c r="DO141" s="33">
        <v>713</v>
      </c>
      <c r="DP141" s="33">
        <v>791</v>
      </c>
      <c r="DQ141" s="33">
        <v>1289</v>
      </c>
      <c r="DR141" s="33">
        <v>855</v>
      </c>
      <c r="DS141" s="33">
        <v>1486</v>
      </c>
      <c r="DT141" s="33">
        <v>2176</v>
      </c>
      <c r="DU141" s="33">
        <v>49</v>
      </c>
      <c r="DV141" s="33">
        <v>5408</v>
      </c>
      <c r="DW141" s="33">
        <v>223491</v>
      </c>
      <c r="DX141" s="33">
        <v>223122</v>
      </c>
      <c r="DY141" s="33">
        <v>204199</v>
      </c>
      <c r="DZ141" s="33">
        <v>150885</v>
      </c>
      <c r="EA141" s="33">
        <v>196434</v>
      </c>
      <c r="EB141" s="33">
        <v>162590</v>
      </c>
      <c r="EC141" s="33">
        <v>115201</v>
      </c>
      <c r="ED141" s="33">
        <v>52947</v>
      </c>
      <c r="EE141" s="33">
        <v>362852</v>
      </c>
      <c r="EF141" s="33">
        <v>160032</v>
      </c>
      <c r="EG141" s="33">
        <v>210207</v>
      </c>
      <c r="EH141" s="33">
        <v>339389</v>
      </c>
      <c r="EI141" s="33">
        <v>256389</v>
      </c>
      <c r="EJ141" s="35">
        <v>2069613.9541</v>
      </c>
      <c r="EK141" s="35">
        <v>1590933.6986</v>
      </c>
      <c r="EL141" s="34">
        <v>896946.04143999994</v>
      </c>
      <c r="EM141" s="34">
        <v>405193.50633</v>
      </c>
      <c r="EN141" s="35">
        <v>1827654.2653999999</v>
      </c>
      <c r="EO141" s="37">
        <v>1404877.2479999999</v>
      </c>
      <c r="EP141" s="34">
        <v>697575.20724000002</v>
      </c>
      <c r="EQ141" s="34">
        <v>194452.88372000001</v>
      </c>
      <c r="ER141" s="35">
        <v>2235821.1428</v>
      </c>
      <c r="ES141" s="37">
        <v>1078114.8204000001</v>
      </c>
      <c r="ET141" s="35">
        <v>1456945.1244000001</v>
      </c>
      <c r="EU141" s="35">
        <v>2283658.9780000001</v>
      </c>
      <c r="EV141" s="35">
        <v>2032706.7390999999</v>
      </c>
      <c r="EW141" s="35">
        <v>1918856.9197</v>
      </c>
      <c r="EX141" s="35">
        <v>1178102.4957000001</v>
      </c>
      <c r="EY141" s="35">
        <v>408918.89750000002</v>
      </c>
      <c r="EZ141" s="34">
        <v>133448.56667</v>
      </c>
      <c r="FA141" s="35">
        <v>1525302.1772</v>
      </c>
      <c r="FB141" s="34">
        <v>903800.43272000004</v>
      </c>
      <c r="FC141" s="34">
        <v>352422.42423</v>
      </c>
      <c r="FD141" s="36">
        <v>94698.316793000005</v>
      </c>
      <c r="FE141" s="35">
        <v>1452495.4445</v>
      </c>
      <c r="FF141" s="35">
        <v>744959.10363000003</v>
      </c>
      <c r="FG141" s="35">
        <v>1131516.3832</v>
      </c>
      <c r="FH141" s="34">
        <v>1737742.0943</v>
      </c>
      <c r="FI141" s="35">
        <v>1448837.2047999999</v>
      </c>
      <c r="FJ141" s="35">
        <v>3547430.0306000002</v>
      </c>
      <c r="FK141" s="35">
        <v>3895558.8028000002</v>
      </c>
      <c r="FL141" s="35">
        <v>3968186.3867000001</v>
      </c>
      <c r="FM141" s="35">
        <v>2864843.8196</v>
      </c>
      <c r="FN141" s="35">
        <v>3171607.9265999999</v>
      </c>
      <c r="FO141" s="35">
        <v>3145699.7807</v>
      </c>
      <c r="FP141" s="35">
        <v>2470952.5151</v>
      </c>
      <c r="FQ141" s="35">
        <v>1118545.6501</v>
      </c>
      <c r="FR141" s="35">
        <v>6964821.1821999997</v>
      </c>
      <c r="FS141" s="35">
        <v>2888091.1513999999</v>
      </c>
      <c r="FT141" s="35">
        <v>3846680.9153</v>
      </c>
      <c r="FU141" s="35">
        <v>6029336.2545999996</v>
      </c>
      <c r="FV141" s="35">
        <v>4453895.4085999997</v>
      </c>
      <c r="FW141" s="39">
        <v>62.309962691999999</v>
      </c>
      <c r="FX141" s="39">
        <v>60.396634615000004</v>
      </c>
      <c r="FY141" s="33">
        <v>1005</v>
      </c>
      <c r="FZ141" s="38">
        <v>129.91662735</v>
      </c>
      <c r="GA141" s="38">
        <v>129.86778846000001</v>
      </c>
      <c r="GB141" s="33">
        <v>2161</v>
      </c>
      <c r="GC141" s="47">
        <f t="shared" si="11"/>
        <v>0</v>
      </c>
      <c r="GD141" s="49">
        <f t="shared" si="12"/>
        <v>0</v>
      </c>
      <c r="GE141" s="31">
        <f t="shared" si="13"/>
        <v>0</v>
      </c>
    </row>
    <row r="142" spans="1:187" hidden="1" x14ac:dyDescent="0.25">
      <c r="A142" s="32" t="s">
        <v>877</v>
      </c>
      <c r="B142" s="32" t="s">
        <v>877</v>
      </c>
      <c r="C142" s="32" t="s">
        <v>878</v>
      </c>
      <c r="D142" s="45" t="s">
        <v>1685</v>
      </c>
      <c r="E142" s="45">
        <f t="shared" si="10"/>
        <v>38</v>
      </c>
      <c r="F142" s="33">
        <v>1855</v>
      </c>
      <c r="G142" s="33">
        <v>2180</v>
      </c>
      <c r="H142" s="33">
        <v>2126</v>
      </c>
      <c r="I142" s="33">
        <v>1977</v>
      </c>
      <c r="J142" s="33">
        <v>1828</v>
      </c>
      <c r="K142" s="33">
        <v>1789</v>
      </c>
      <c r="L142" s="33">
        <v>1378</v>
      </c>
      <c r="M142" s="33">
        <v>882</v>
      </c>
      <c r="N142" s="33">
        <v>96</v>
      </c>
      <c r="O142" s="33">
        <v>1638</v>
      </c>
      <c r="P142" s="33">
        <v>2976</v>
      </c>
      <c r="Q142" s="33">
        <v>3496</v>
      </c>
      <c r="R142" s="33">
        <v>5809</v>
      </c>
      <c r="S142" s="33">
        <v>16183</v>
      </c>
      <c r="T142" s="33">
        <v>13534</v>
      </c>
      <c r="U142" s="33">
        <v>8827</v>
      </c>
      <c r="V142" s="33">
        <v>4390</v>
      </c>
      <c r="W142" s="33">
        <v>14348</v>
      </c>
      <c r="X142" s="33">
        <v>12107</v>
      </c>
      <c r="Y142" s="33">
        <v>6732</v>
      </c>
      <c r="Z142" s="33">
        <v>2810</v>
      </c>
      <c r="AA142" s="33">
        <v>477</v>
      </c>
      <c r="AB142" s="33">
        <v>7878</v>
      </c>
      <c r="AC142" s="33">
        <v>14511</v>
      </c>
      <c r="AD142" s="33">
        <v>17748</v>
      </c>
      <c r="AE142" s="33">
        <v>38317</v>
      </c>
      <c r="AF142" s="33">
        <v>3822</v>
      </c>
      <c r="AG142" s="33">
        <v>3686</v>
      </c>
      <c r="AH142" s="33">
        <v>3195</v>
      </c>
      <c r="AI142" s="33">
        <v>2362</v>
      </c>
      <c r="AJ142" s="33">
        <v>3738</v>
      </c>
      <c r="AK142" s="33">
        <v>3438</v>
      </c>
      <c r="AL142" s="33">
        <v>2289</v>
      </c>
      <c r="AM142" s="33">
        <v>1165</v>
      </c>
      <c r="AN142" s="33">
        <v>148</v>
      </c>
      <c r="AO142" s="33">
        <v>2670</v>
      </c>
      <c r="AP142" s="33">
        <v>4799</v>
      </c>
      <c r="AQ142" s="33">
        <v>5637</v>
      </c>
      <c r="AR142" s="33">
        <v>10441</v>
      </c>
      <c r="AS142" s="33">
        <v>1816</v>
      </c>
      <c r="AT142" s="33">
        <v>2192</v>
      </c>
      <c r="AU142" s="33">
        <v>2245</v>
      </c>
      <c r="AV142" s="33">
        <v>2014</v>
      </c>
      <c r="AW142" s="33">
        <v>1740</v>
      </c>
      <c r="AX142" s="33">
        <v>1843</v>
      </c>
      <c r="AY142" s="33">
        <v>1508</v>
      </c>
      <c r="AZ142" s="33">
        <v>916</v>
      </c>
      <c r="BA142" s="33">
        <v>90</v>
      </c>
      <c r="BB142" s="33">
        <v>1663</v>
      </c>
      <c r="BC142" s="33">
        <v>3043</v>
      </c>
      <c r="BD142" s="33">
        <v>3539</v>
      </c>
      <c r="BE142" s="33">
        <v>5939</v>
      </c>
      <c r="BF142" s="33">
        <v>2006</v>
      </c>
      <c r="BG142" s="33">
        <v>1494</v>
      </c>
      <c r="BH142" s="33">
        <v>950</v>
      </c>
      <c r="BI142" s="33">
        <v>348</v>
      </c>
      <c r="BJ142" s="33">
        <v>1998</v>
      </c>
      <c r="BK142" s="33">
        <v>1595</v>
      </c>
      <c r="BL142" s="33">
        <v>781</v>
      </c>
      <c r="BM142" s="33">
        <v>249</v>
      </c>
      <c r="BN142" s="33">
        <v>58</v>
      </c>
      <c r="BO142" s="33">
        <v>1007</v>
      </c>
      <c r="BP142" s="33">
        <v>1756</v>
      </c>
      <c r="BQ142" s="33">
        <v>2098</v>
      </c>
      <c r="BR142" s="33">
        <v>4502</v>
      </c>
      <c r="BS142" s="33">
        <v>2163</v>
      </c>
      <c r="BT142" s="33">
        <v>2003</v>
      </c>
      <c r="BU142" s="33">
        <v>1669</v>
      </c>
      <c r="BV142" s="33">
        <v>1289</v>
      </c>
      <c r="BW142" s="33">
        <v>1900</v>
      </c>
      <c r="BX142" s="33">
        <v>1639</v>
      </c>
      <c r="BY142" s="33">
        <v>1126</v>
      </c>
      <c r="BZ142" s="33">
        <v>580</v>
      </c>
      <c r="CA142" s="33">
        <v>90</v>
      </c>
      <c r="CB142" s="33">
        <v>1351</v>
      </c>
      <c r="CC142" s="33">
        <v>2470</v>
      </c>
      <c r="CD142" s="33">
        <v>2970</v>
      </c>
      <c r="CE142" s="33">
        <v>5488</v>
      </c>
      <c r="CF142" s="33">
        <v>13904</v>
      </c>
      <c r="CG142" s="33">
        <v>18990</v>
      </c>
      <c r="CH142" s="33">
        <v>21242</v>
      </c>
      <c r="CI142" s="33">
        <v>19199</v>
      </c>
      <c r="CJ142" s="33">
        <v>12709</v>
      </c>
      <c r="CK142" s="33">
        <v>15128</v>
      </c>
      <c r="CL142" s="33">
        <v>13819</v>
      </c>
      <c r="CM142" s="33">
        <v>8346</v>
      </c>
      <c r="CN142" s="33">
        <v>875</v>
      </c>
      <c r="CO142" s="33">
        <v>14390</v>
      </c>
      <c r="CP142" s="33">
        <v>27654</v>
      </c>
      <c r="CQ142" s="33">
        <v>29636</v>
      </c>
      <c r="CR142" s="33">
        <v>50782</v>
      </c>
      <c r="CS142" s="33">
        <v>0</v>
      </c>
      <c r="CT142" s="33">
        <v>0</v>
      </c>
      <c r="CU142" s="33">
        <v>39</v>
      </c>
      <c r="CV142" s="33">
        <v>27</v>
      </c>
      <c r="CW142" s="33">
        <v>215</v>
      </c>
      <c r="CX142" s="33">
        <v>482</v>
      </c>
      <c r="CY142" s="33">
        <v>168</v>
      </c>
      <c r="CZ142" s="33">
        <v>434</v>
      </c>
      <c r="DA142" s="33">
        <v>119</v>
      </c>
      <c r="DB142" s="33">
        <v>294</v>
      </c>
      <c r="DC142" s="33">
        <v>98</v>
      </c>
      <c r="DD142" s="33">
        <v>64</v>
      </c>
      <c r="DE142" s="33">
        <v>154</v>
      </c>
      <c r="DF142" s="33" t="s">
        <v>856</v>
      </c>
      <c r="DG142" s="33">
        <v>185</v>
      </c>
      <c r="DH142" s="33">
        <v>108</v>
      </c>
      <c r="DI142" s="33">
        <v>0</v>
      </c>
      <c r="DJ142" s="33" t="s">
        <v>856</v>
      </c>
      <c r="DK142" s="33">
        <v>29</v>
      </c>
      <c r="DL142" s="33">
        <v>631</v>
      </c>
      <c r="DM142" s="33">
        <v>1552</v>
      </c>
      <c r="DN142" s="33">
        <v>1034</v>
      </c>
      <c r="DO142" s="33">
        <v>970</v>
      </c>
      <c r="DP142" s="33">
        <v>1639</v>
      </c>
      <c r="DQ142" s="33">
        <v>1842</v>
      </c>
      <c r="DR142" s="33">
        <v>2118</v>
      </c>
      <c r="DS142" s="33">
        <v>1835</v>
      </c>
      <c r="DT142" s="33">
        <v>1066</v>
      </c>
      <c r="DU142" s="33">
        <v>4346</v>
      </c>
      <c r="DV142" s="33">
        <v>4063</v>
      </c>
      <c r="DW142" s="33">
        <v>226428</v>
      </c>
      <c r="DX142" s="33">
        <v>270908</v>
      </c>
      <c r="DY142" s="33">
        <v>270193</v>
      </c>
      <c r="DZ142" s="33">
        <v>254625</v>
      </c>
      <c r="EA142" s="33">
        <v>222726</v>
      </c>
      <c r="EB142" s="33">
        <v>222473</v>
      </c>
      <c r="EC142" s="33">
        <v>176263</v>
      </c>
      <c r="ED142" s="33">
        <v>113329</v>
      </c>
      <c r="EE142" s="33">
        <v>12158</v>
      </c>
      <c r="EF142" s="33">
        <v>205611</v>
      </c>
      <c r="EG142" s="33">
        <v>374856</v>
      </c>
      <c r="EH142" s="33">
        <v>437967</v>
      </c>
      <c r="EI142" s="33">
        <v>726353</v>
      </c>
      <c r="EJ142" s="35">
        <v>1822360.7276999999</v>
      </c>
      <c r="EK142" s="35">
        <v>1566237.4434</v>
      </c>
      <c r="EL142" s="35">
        <v>1015623.0220999999</v>
      </c>
      <c r="EM142" s="34">
        <v>508559.88169000001</v>
      </c>
      <c r="EN142" s="35">
        <v>1623604.5157000001</v>
      </c>
      <c r="EO142" s="35">
        <v>1428260.5597999999</v>
      </c>
      <c r="EP142" s="34">
        <v>791599.00399</v>
      </c>
      <c r="EQ142" s="34">
        <v>320370.62357</v>
      </c>
      <c r="ER142" s="35">
        <v>58054.709137999998</v>
      </c>
      <c r="ES142" s="35">
        <v>905495.06449000002</v>
      </c>
      <c r="ET142" s="35">
        <v>1656732.1366000001</v>
      </c>
      <c r="EU142" s="34">
        <v>2036373.9306999999</v>
      </c>
      <c r="EV142" s="36">
        <v>4419959.9370999997</v>
      </c>
      <c r="EW142" s="35">
        <v>2258772.1153000002</v>
      </c>
      <c r="EX142" s="35">
        <v>1644503.7856000001</v>
      </c>
      <c r="EY142" s="34">
        <v>960895.24719000002</v>
      </c>
      <c r="EZ142" s="34">
        <v>255142.64063000001</v>
      </c>
      <c r="FA142" s="35">
        <v>1976114.4032999999</v>
      </c>
      <c r="FB142" s="35">
        <v>1494303.5437</v>
      </c>
      <c r="FC142" s="35">
        <v>651351.91280000005</v>
      </c>
      <c r="FD142" s="34">
        <v>193760.82068</v>
      </c>
      <c r="FE142" s="35">
        <v>65321</v>
      </c>
      <c r="FF142" s="35">
        <v>1054041.3981999999</v>
      </c>
      <c r="FG142" s="35">
        <v>1710685.2738000001</v>
      </c>
      <c r="FH142" s="35">
        <v>2021034.2106000001</v>
      </c>
      <c r="FI142" s="33">
        <v>4583762.5866</v>
      </c>
      <c r="FJ142" s="35">
        <v>4045327.7171</v>
      </c>
      <c r="FK142" s="37">
        <v>5480963.2740000002</v>
      </c>
      <c r="FL142" s="35">
        <v>5971314.6650999999</v>
      </c>
      <c r="FM142" s="35">
        <v>5413660.4342999998</v>
      </c>
      <c r="FN142" s="35">
        <v>4082747.8421999998</v>
      </c>
      <c r="FO142" s="35">
        <v>4729028.7528999997</v>
      </c>
      <c r="FP142" s="35">
        <v>4047434.7678</v>
      </c>
      <c r="FQ142" s="35">
        <v>2516505.4320999999</v>
      </c>
      <c r="FR142" s="37">
        <v>220888.74072</v>
      </c>
      <c r="FS142" s="35">
        <v>4275668.6339999996</v>
      </c>
      <c r="FT142" s="35">
        <v>7878826.8881999999</v>
      </c>
      <c r="FU142" s="37">
        <v>9115596.9166000001</v>
      </c>
      <c r="FV142" s="34">
        <v>14796001.706</v>
      </c>
      <c r="FW142" s="39">
        <v>56.738143755999999</v>
      </c>
      <c r="FX142" s="39">
        <v>63.473306604999998</v>
      </c>
      <c r="FY142" s="33">
        <v>1504</v>
      </c>
      <c r="FZ142" s="38">
        <v>132.18085049999999</v>
      </c>
      <c r="GA142" s="38">
        <v>141.92867694</v>
      </c>
      <c r="GB142" s="33">
        <v>3363</v>
      </c>
      <c r="GC142" s="47">
        <f t="shared" si="11"/>
        <v>0</v>
      </c>
      <c r="GD142" s="49">
        <f t="shared" si="12"/>
        <v>0</v>
      </c>
      <c r="GE142" s="31">
        <f t="shared" si="13"/>
        <v>2</v>
      </c>
    </row>
    <row r="143" spans="1:187" hidden="1" x14ac:dyDescent="0.25">
      <c r="A143" s="32" t="s">
        <v>993</v>
      </c>
      <c r="B143" s="32" t="s">
        <v>993</v>
      </c>
      <c r="C143" s="32" t="s">
        <v>994</v>
      </c>
      <c r="D143" s="45" t="s">
        <v>1745</v>
      </c>
      <c r="E143" s="45">
        <f t="shared" si="10"/>
        <v>44</v>
      </c>
      <c r="F143" s="33">
        <v>1643</v>
      </c>
      <c r="G143" s="33">
        <v>1642</v>
      </c>
      <c r="H143" s="33">
        <v>1198</v>
      </c>
      <c r="I143" s="33">
        <v>1168</v>
      </c>
      <c r="J143" s="33">
        <v>1548</v>
      </c>
      <c r="K143" s="33">
        <v>1411</v>
      </c>
      <c r="L143" s="33">
        <v>863</v>
      </c>
      <c r="M143" s="33">
        <v>545</v>
      </c>
      <c r="N143" s="33">
        <v>833</v>
      </c>
      <c r="O143" s="33">
        <v>3292</v>
      </c>
      <c r="P143" s="33">
        <v>3140</v>
      </c>
      <c r="Q143" s="33">
        <v>1283</v>
      </c>
      <c r="R143" s="33">
        <v>1470</v>
      </c>
      <c r="S143" s="33">
        <v>7017</v>
      </c>
      <c r="T143" s="33">
        <v>5023</v>
      </c>
      <c r="U143" s="33">
        <v>2685</v>
      </c>
      <c r="V143" s="33">
        <v>1283</v>
      </c>
      <c r="W143" s="33">
        <v>6137</v>
      </c>
      <c r="X143" s="33">
        <v>4846</v>
      </c>
      <c r="Y143" s="33">
        <v>2604</v>
      </c>
      <c r="Z143" s="33">
        <v>897</v>
      </c>
      <c r="AA143" s="33">
        <v>2089</v>
      </c>
      <c r="AB143" s="33">
        <v>8532</v>
      </c>
      <c r="AC143" s="33">
        <v>10419</v>
      </c>
      <c r="AD143" s="33">
        <v>4802</v>
      </c>
      <c r="AE143" s="33">
        <v>4650</v>
      </c>
      <c r="AF143" s="33">
        <v>1555</v>
      </c>
      <c r="AG143" s="33">
        <v>1416</v>
      </c>
      <c r="AH143" s="33">
        <v>1045</v>
      </c>
      <c r="AI143" s="33">
        <v>1032</v>
      </c>
      <c r="AJ143" s="33">
        <v>1428</v>
      </c>
      <c r="AK143" s="33">
        <v>1295</v>
      </c>
      <c r="AL143" s="33">
        <v>797</v>
      </c>
      <c r="AM143" s="33">
        <v>488</v>
      </c>
      <c r="AN143" s="33">
        <v>701</v>
      </c>
      <c r="AO143" s="33">
        <v>2897</v>
      </c>
      <c r="AP143" s="33">
        <v>2900</v>
      </c>
      <c r="AQ143" s="33">
        <v>1202</v>
      </c>
      <c r="AR143" s="33">
        <v>1356</v>
      </c>
      <c r="AS143" s="33">
        <v>1097</v>
      </c>
      <c r="AT143" s="33">
        <v>1171</v>
      </c>
      <c r="AU143" s="33">
        <v>952</v>
      </c>
      <c r="AV143" s="33">
        <v>1002</v>
      </c>
      <c r="AW143" s="33">
        <v>1047</v>
      </c>
      <c r="AX143" s="33">
        <v>1036</v>
      </c>
      <c r="AY143" s="33">
        <v>682</v>
      </c>
      <c r="AZ143" s="33">
        <v>459</v>
      </c>
      <c r="BA143" s="33">
        <v>601</v>
      </c>
      <c r="BB143" s="33">
        <v>2474</v>
      </c>
      <c r="BC143" s="33">
        <v>2337</v>
      </c>
      <c r="BD143" s="33">
        <v>958</v>
      </c>
      <c r="BE143" s="33">
        <v>1076</v>
      </c>
      <c r="BF143" s="33">
        <v>458</v>
      </c>
      <c r="BG143" s="33">
        <v>245</v>
      </c>
      <c r="BH143" s="33">
        <v>93</v>
      </c>
      <c r="BI143" s="33">
        <v>30</v>
      </c>
      <c r="BJ143" s="33">
        <v>381</v>
      </c>
      <c r="BK143" s="33">
        <v>259</v>
      </c>
      <c r="BL143" s="33">
        <v>115</v>
      </c>
      <c r="BM143" s="33">
        <v>29</v>
      </c>
      <c r="BN143" s="33">
        <v>100</v>
      </c>
      <c r="BO143" s="33">
        <v>423</v>
      </c>
      <c r="BP143" s="33">
        <v>563</v>
      </c>
      <c r="BQ143" s="33">
        <v>244</v>
      </c>
      <c r="BR143" s="33">
        <v>280</v>
      </c>
      <c r="BS143" s="33">
        <v>841</v>
      </c>
      <c r="BT143" s="33">
        <v>741</v>
      </c>
      <c r="BU143" s="33">
        <v>547</v>
      </c>
      <c r="BV143" s="33">
        <v>525</v>
      </c>
      <c r="BW143" s="33">
        <v>719</v>
      </c>
      <c r="BX143" s="33">
        <v>606</v>
      </c>
      <c r="BY143" s="33">
        <v>379</v>
      </c>
      <c r="BZ143" s="33">
        <v>214</v>
      </c>
      <c r="CA143" s="33">
        <v>329</v>
      </c>
      <c r="CB143" s="33">
        <v>1401</v>
      </c>
      <c r="CC143" s="33">
        <v>1439</v>
      </c>
      <c r="CD143" s="33">
        <v>646</v>
      </c>
      <c r="CE143" s="33">
        <v>757</v>
      </c>
      <c r="CF143" s="33">
        <v>8019</v>
      </c>
      <c r="CG143" s="33">
        <v>10520</v>
      </c>
      <c r="CH143" s="33">
        <v>8643</v>
      </c>
      <c r="CI143" s="33">
        <v>9432</v>
      </c>
      <c r="CJ143" s="33">
        <v>7643</v>
      </c>
      <c r="CK143" s="33">
        <v>9331</v>
      </c>
      <c r="CL143" s="33">
        <v>7036</v>
      </c>
      <c r="CM143" s="33">
        <v>4347</v>
      </c>
      <c r="CN143" s="33">
        <v>4882</v>
      </c>
      <c r="CO143" s="33">
        <v>21328</v>
      </c>
      <c r="CP143" s="33">
        <v>20746</v>
      </c>
      <c r="CQ143" s="33">
        <v>8641</v>
      </c>
      <c r="CR143" s="33">
        <v>9374</v>
      </c>
      <c r="CS143" s="33">
        <v>0</v>
      </c>
      <c r="CT143" s="33">
        <v>0</v>
      </c>
      <c r="CU143" s="33" t="s">
        <v>856</v>
      </c>
      <c r="CV143" s="33">
        <v>0</v>
      </c>
      <c r="CW143" s="33" t="s">
        <v>856</v>
      </c>
      <c r="CX143" s="33">
        <v>224</v>
      </c>
      <c r="CY143" s="33">
        <v>67</v>
      </c>
      <c r="CZ143" s="33">
        <v>0</v>
      </c>
      <c r="DA143" s="33" t="s">
        <v>856</v>
      </c>
      <c r="DB143" s="33">
        <v>0</v>
      </c>
      <c r="DC143" s="33">
        <v>0</v>
      </c>
      <c r="DD143" s="33">
        <v>87</v>
      </c>
      <c r="DE143" s="33">
        <v>0</v>
      </c>
      <c r="DF143" s="33">
        <v>0</v>
      </c>
      <c r="DG143" s="33">
        <v>5</v>
      </c>
      <c r="DH143" s="33">
        <v>0</v>
      </c>
      <c r="DI143" s="33">
        <v>0</v>
      </c>
      <c r="DJ143" s="33" t="s">
        <v>856</v>
      </c>
      <c r="DK143" s="33">
        <v>0</v>
      </c>
      <c r="DL143" s="33">
        <v>401</v>
      </c>
      <c r="DM143" s="33">
        <v>1790</v>
      </c>
      <c r="DN143" s="33">
        <v>66</v>
      </c>
      <c r="DO143" s="33">
        <v>463</v>
      </c>
      <c r="DP143" s="33">
        <v>285</v>
      </c>
      <c r="DQ143" s="33">
        <v>580</v>
      </c>
      <c r="DR143" s="33">
        <v>1378</v>
      </c>
      <c r="DS143" s="33">
        <v>597</v>
      </c>
      <c r="DT143" s="33">
        <v>0</v>
      </c>
      <c r="DU143" s="33">
        <v>844</v>
      </c>
      <c r="DV143" s="33">
        <v>2200</v>
      </c>
      <c r="DW143" s="33">
        <v>196206</v>
      </c>
      <c r="DX143" s="33">
        <v>202828</v>
      </c>
      <c r="DY143" s="33">
        <v>151830</v>
      </c>
      <c r="DZ143" s="33">
        <v>148212</v>
      </c>
      <c r="EA143" s="33">
        <v>187247</v>
      </c>
      <c r="EB143" s="33">
        <v>172156</v>
      </c>
      <c r="EC143" s="33">
        <v>108527</v>
      </c>
      <c r="ED143" s="33">
        <v>66456</v>
      </c>
      <c r="EE143" s="33">
        <v>102851</v>
      </c>
      <c r="EF143" s="33">
        <v>403740</v>
      </c>
      <c r="EG143" s="33">
        <v>383244</v>
      </c>
      <c r="EH143" s="33">
        <v>159120</v>
      </c>
      <c r="EI143" s="33">
        <v>184507</v>
      </c>
      <c r="EJ143" s="34">
        <v>804695.03284999996</v>
      </c>
      <c r="EK143" s="34">
        <v>598119.33687999996</v>
      </c>
      <c r="EL143" s="34">
        <v>310703.58705999999</v>
      </c>
      <c r="EM143" s="34">
        <v>156405.03073999999</v>
      </c>
      <c r="EN143" s="34">
        <v>693336.98664000002</v>
      </c>
      <c r="EO143" s="34">
        <v>575039.66891000001</v>
      </c>
      <c r="EP143" s="34">
        <v>306841.67525999999</v>
      </c>
      <c r="EQ143" s="34">
        <v>101775.83833</v>
      </c>
      <c r="ER143" s="34">
        <v>232334.45839000001</v>
      </c>
      <c r="ES143" s="34">
        <v>973966.06310999999</v>
      </c>
      <c r="ET143" s="35">
        <v>1219337.7493</v>
      </c>
      <c r="EU143" s="34">
        <v>554525.05873000005</v>
      </c>
      <c r="EV143" s="34">
        <v>566753.82718000002</v>
      </c>
      <c r="EW143" s="34">
        <v>524080.32725999999</v>
      </c>
      <c r="EX143" s="34">
        <v>276151.61593000003</v>
      </c>
      <c r="EY143" s="33">
        <v>100208</v>
      </c>
      <c r="EZ143" s="36">
        <v>39439.675576000001</v>
      </c>
      <c r="FA143" s="34">
        <v>476541.27120999998</v>
      </c>
      <c r="FB143" s="34">
        <v>275328.15522000002</v>
      </c>
      <c r="FC143" s="34">
        <v>109488.41455</v>
      </c>
      <c r="FD143" s="33">
        <v>21401</v>
      </c>
      <c r="FE143" s="34">
        <v>113958.09934</v>
      </c>
      <c r="FF143" s="34">
        <v>486734.96286000003</v>
      </c>
      <c r="FG143" s="34">
        <v>641086.33851000003</v>
      </c>
      <c r="FH143" s="34">
        <v>287869.10031000001</v>
      </c>
      <c r="FI143" s="34">
        <v>292989.95870999998</v>
      </c>
      <c r="FJ143" s="35">
        <v>2309600.1713</v>
      </c>
      <c r="FK143" s="35">
        <v>2731173.8829000001</v>
      </c>
      <c r="FL143" s="35">
        <v>2397795.5940999999</v>
      </c>
      <c r="FM143" s="35">
        <v>2525055.1305</v>
      </c>
      <c r="FN143" s="35">
        <v>2302709.1839000001</v>
      </c>
      <c r="FO143" s="35">
        <v>2490745.4323999998</v>
      </c>
      <c r="FP143" s="37">
        <v>1804501.2180000001</v>
      </c>
      <c r="FQ143" s="40">
        <v>1138529.98</v>
      </c>
      <c r="FR143" s="35">
        <v>1433895.4049</v>
      </c>
      <c r="FS143" s="35">
        <v>5854660.8180999998</v>
      </c>
      <c r="FT143" s="35">
        <v>5486996.2576000001</v>
      </c>
      <c r="FU143" s="35">
        <v>2254666.6510999999</v>
      </c>
      <c r="FV143" s="35">
        <v>2669891.4616</v>
      </c>
      <c r="FW143" s="39">
        <v>63.262831890999998</v>
      </c>
      <c r="FX143" s="39">
        <v>67.469081271999997</v>
      </c>
      <c r="FY143" s="33">
        <v>611</v>
      </c>
      <c r="FZ143" s="38">
        <v>209.54162991000001</v>
      </c>
      <c r="GA143" s="38">
        <v>212.56625442000001</v>
      </c>
      <c r="GB143" s="33">
        <v>1925</v>
      </c>
      <c r="GC143" s="47">
        <f t="shared" si="11"/>
        <v>0</v>
      </c>
      <c r="GD143" s="49">
        <f t="shared" si="12"/>
        <v>0</v>
      </c>
      <c r="GE143" s="31">
        <f t="shared" si="13"/>
        <v>4</v>
      </c>
    </row>
    <row r="144" spans="1:187" hidden="1" x14ac:dyDescent="0.25">
      <c r="A144" s="32" t="s">
        <v>1000</v>
      </c>
      <c r="B144" s="32" t="s">
        <v>1000</v>
      </c>
      <c r="C144" s="32" t="s">
        <v>1001</v>
      </c>
      <c r="D144" s="45" t="s">
        <v>1570</v>
      </c>
      <c r="E144" s="45">
        <f t="shared" si="10"/>
        <v>33</v>
      </c>
      <c r="F144" s="33">
        <v>1558</v>
      </c>
      <c r="G144" s="33">
        <v>1761</v>
      </c>
      <c r="H144" s="33">
        <v>1686</v>
      </c>
      <c r="I144" s="33">
        <v>1330</v>
      </c>
      <c r="J144" s="33">
        <v>1613</v>
      </c>
      <c r="K144" s="33">
        <v>1467</v>
      </c>
      <c r="L144" s="33">
        <v>1093</v>
      </c>
      <c r="M144" s="33">
        <v>746</v>
      </c>
      <c r="N144" s="33">
        <v>574</v>
      </c>
      <c r="O144" s="33">
        <v>2031</v>
      </c>
      <c r="P144" s="33">
        <v>4384</v>
      </c>
      <c r="Q144" s="33">
        <v>2997</v>
      </c>
      <c r="R144" s="33">
        <v>1268</v>
      </c>
      <c r="S144" s="33">
        <v>15330</v>
      </c>
      <c r="T144" s="33">
        <v>12775</v>
      </c>
      <c r="U144" s="33">
        <v>8118</v>
      </c>
      <c r="V144" s="33">
        <v>3729</v>
      </c>
      <c r="W144" s="33">
        <v>16391</v>
      </c>
      <c r="X144" s="33">
        <v>11082</v>
      </c>
      <c r="Y144" s="33">
        <v>5801</v>
      </c>
      <c r="Z144" s="33">
        <v>2470</v>
      </c>
      <c r="AA144" s="33">
        <v>2257</v>
      </c>
      <c r="AB144" s="33">
        <v>11048</v>
      </c>
      <c r="AC144" s="33">
        <v>30858</v>
      </c>
      <c r="AD144" s="33">
        <v>21376</v>
      </c>
      <c r="AE144" s="33">
        <v>10157</v>
      </c>
      <c r="AF144" s="33">
        <v>2777</v>
      </c>
      <c r="AG144" s="33">
        <v>2708</v>
      </c>
      <c r="AH144" s="33">
        <v>2239</v>
      </c>
      <c r="AI144" s="33">
        <v>1580</v>
      </c>
      <c r="AJ144" s="33">
        <v>3213</v>
      </c>
      <c r="AK144" s="33">
        <v>2481</v>
      </c>
      <c r="AL144" s="33">
        <v>1702</v>
      </c>
      <c r="AM144" s="33">
        <v>974</v>
      </c>
      <c r="AN144" s="33">
        <v>666</v>
      </c>
      <c r="AO144" s="33">
        <v>2931</v>
      </c>
      <c r="AP144" s="33">
        <v>7127</v>
      </c>
      <c r="AQ144" s="33">
        <v>4979</v>
      </c>
      <c r="AR144" s="33">
        <v>1971</v>
      </c>
      <c r="AS144" s="33">
        <v>1170</v>
      </c>
      <c r="AT144" s="33">
        <v>1425</v>
      </c>
      <c r="AU144" s="33">
        <v>1574</v>
      </c>
      <c r="AV144" s="33">
        <v>1286</v>
      </c>
      <c r="AW144" s="33">
        <v>1272</v>
      </c>
      <c r="AX144" s="33">
        <v>1287</v>
      </c>
      <c r="AY144" s="33">
        <v>1022</v>
      </c>
      <c r="AZ144" s="33">
        <v>742</v>
      </c>
      <c r="BA144" s="33">
        <v>482</v>
      </c>
      <c r="BB144" s="33">
        <v>1840</v>
      </c>
      <c r="BC144" s="33">
        <v>3824</v>
      </c>
      <c r="BD144" s="33">
        <v>2617</v>
      </c>
      <c r="BE144" s="33">
        <v>1015</v>
      </c>
      <c r="BF144" s="33">
        <v>1607</v>
      </c>
      <c r="BG144" s="33">
        <v>1283</v>
      </c>
      <c r="BH144" s="33">
        <v>665</v>
      </c>
      <c r="BI144" s="33">
        <v>294</v>
      </c>
      <c r="BJ144" s="33">
        <v>1941</v>
      </c>
      <c r="BK144" s="33">
        <v>1194</v>
      </c>
      <c r="BL144" s="33">
        <v>680</v>
      </c>
      <c r="BM144" s="33">
        <v>232</v>
      </c>
      <c r="BN144" s="33">
        <v>184</v>
      </c>
      <c r="BO144" s="33">
        <v>1091</v>
      </c>
      <c r="BP144" s="33">
        <v>3303</v>
      </c>
      <c r="BQ144" s="33">
        <v>2362</v>
      </c>
      <c r="BR144" s="33">
        <v>956</v>
      </c>
      <c r="BS144" s="33">
        <v>1469</v>
      </c>
      <c r="BT144" s="33">
        <v>1359</v>
      </c>
      <c r="BU144" s="33">
        <v>1158</v>
      </c>
      <c r="BV144" s="33">
        <v>840</v>
      </c>
      <c r="BW144" s="33">
        <v>1568</v>
      </c>
      <c r="BX144" s="33">
        <v>1193</v>
      </c>
      <c r="BY144" s="33">
        <v>777</v>
      </c>
      <c r="BZ144" s="33">
        <v>466</v>
      </c>
      <c r="CA144" s="33">
        <v>332</v>
      </c>
      <c r="CB144" s="33">
        <v>1407</v>
      </c>
      <c r="CC144" s="33">
        <v>3571</v>
      </c>
      <c r="CD144" s="33">
        <v>2487</v>
      </c>
      <c r="CE144" s="33">
        <v>1033</v>
      </c>
      <c r="CF144" s="33">
        <v>10002</v>
      </c>
      <c r="CG144" s="33">
        <v>13784</v>
      </c>
      <c r="CH144" s="33">
        <v>16237</v>
      </c>
      <c r="CI144" s="33">
        <v>12971</v>
      </c>
      <c r="CJ144" s="33">
        <v>10179</v>
      </c>
      <c r="CK144" s="33">
        <v>11547</v>
      </c>
      <c r="CL144" s="33">
        <v>9417</v>
      </c>
      <c r="CM144" s="33">
        <v>7676</v>
      </c>
      <c r="CN144" s="33">
        <v>4477</v>
      </c>
      <c r="CO144" s="33">
        <v>16695</v>
      </c>
      <c r="CP144" s="33">
        <v>36178</v>
      </c>
      <c r="CQ144" s="33">
        <v>24918</v>
      </c>
      <c r="CR144" s="33">
        <v>9545</v>
      </c>
      <c r="CS144" s="33">
        <v>0</v>
      </c>
      <c r="CT144" s="33">
        <v>0</v>
      </c>
      <c r="CU144" s="33">
        <v>0</v>
      </c>
      <c r="CV144" s="33">
        <v>0</v>
      </c>
      <c r="CW144" s="33">
        <v>197</v>
      </c>
      <c r="CX144" s="33">
        <v>0</v>
      </c>
      <c r="CY144" s="33">
        <v>107</v>
      </c>
      <c r="CZ144" s="33">
        <v>0</v>
      </c>
      <c r="DA144" s="33">
        <v>0</v>
      </c>
      <c r="DB144" s="33">
        <v>114</v>
      </c>
      <c r="DC144" s="33">
        <v>84</v>
      </c>
      <c r="DD144" s="33">
        <v>151</v>
      </c>
      <c r="DE144" s="33">
        <v>179</v>
      </c>
      <c r="DF144" s="33">
        <v>17</v>
      </c>
      <c r="DG144" s="33">
        <v>0</v>
      </c>
      <c r="DH144" s="33">
        <v>667</v>
      </c>
      <c r="DI144" s="33">
        <v>739</v>
      </c>
      <c r="DJ144" s="33">
        <v>0</v>
      </c>
      <c r="DK144" s="33">
        <v>641</v>
      </c>
      <c r="DL144" s="33">
        <v>866</v>
      </c>
      <c r="DM144" s="33">
        <v>757</v>
      </c>
      <c r="DN144" s="33">
        <v>1118</v>
      </c>
      <c r="DO144" s="33">
        <v>586</v>
      </c>
      <c r="DP144" s="33">
        <v>583</v>
      </c>
      <c r="DQ144" s="33">
        <v>1043</v>
      </c>
      <c r="DR144" s="33">
        <v>0</v>
      </c>
      <c r="DS144" s="33">
        <v>1459</v>
      </c>
      <c r="DT144" s="33">
        <v>1765</v>
      </c>
      <c r="DU144" s="33">
        <v>3610</v>
      </c>
      <c r="DV144" s="33">
        <v>2903</v>
      </c>
      <c r="DW144" s="33">
        <v>173606</v>
      </c>
      <c r="DX144" s="33">
        <v>201223</v>
      </c>
      <c r="DY144" s="33">
        <v>197024</v>
      </c>
      <c r="DZ144" s="33">
        <v>155811</v>
      </c>
      <c r="EA144" s="33">
        <v>180939</v>
      </c>
      <c r="EB144" s="33">
        <v>168382</v>
      </c>
      <c r="EC144" s="33">
        <v>128482</v>
      </c>
      <c r="ED144" s="33">
        <v>86599</v>
      </c>
      <c r="EE144" s="33">
        <v>66670</v>
      </c>
      <c r="EF144" s="33">
        <v>234991</v>
      </c>
      <c r="EG144" s="33">
        <v>501788</v>
      </c>
      <c r="EH144" s="33">
        <v>344812</v>
      </c>
      <c r="EI144" s="33">
        <v>143805</v>
      </c>
      <c r="EJ144" s="35">
        <v>1671601.6824</v>
      </c>
      <c r="EK144" s="35">
        <v>1472451.5175000001</v>
      </c>
      <c r="EL144" s="35">
        <v>939176.1274</v>
      </c>
      <c r="EM144" s="34">
        <v>435241.21227999998</v>
      </c>
      <c r="EN144" s="35">
        <v>1770949.0471000001</v>
      </c>
      <c r="EO144" s="40">
        <v>1280361.49</v>
      </c>
      <c r="EP144" s="35">
        <v>667564.05039999995</v>
      </c>
      <c r="EQ144" s="34">
        <v>302637.78168999997</v>
      </c>
      <c r="ER144" s="35">
        <v>250808.66734000001</v>
      </c>
      <c r="ES144" s="35">
        <v>1230187.436</v>
      </c>
      <c r="ET144" s="35">
        <v>3477721.9199000001</v>
      </c>
      <c r="EU144" s="37">
        <v>2429093.0186000001</v>
      </c>
      <c r="EV144" s="34">
        <v>1152171.8669</v>
      </c>
      <c r="EW144" s="35">
        <v>1756717.6857</v>
      </c>
      <c r="EX144" s="35">
        <v>1494914.8759000001</v>
      </c>
      <c r="EY144" s="34">
        <v>652914.68027999997</v>
      </c>
      <c r="EZ144" s="34">
        <v>232596.16634</v>
      </c>
      <c r="FA144" s="35">
        <v>2145373.6691999999</v>
      </c>
      <c r="FB144" s="35">
        <v>1213694.9249</v>
      </c>
      <c r="FC144" s="34">
        <v>612266.01578000002</v>
      </c>
      <c r="FD144" s="34">
        <v>180087.67147999999</v>
      </c>
      <c r="FE144" s="35">
        <v>185285.60002000001</v>
      </c>
      <c r="FF144" s="35">
        <v>1125962.7734999999</v>
      </c>
      <c r="FG144" s="37">
        <v>3375293.9959999998</v>
      </c>
      <c r="FH144" s="35">
        <v>2589970.2291000001</v>
      </c>
      <c r="FI144" s="34">
        <v>1012053.0909</v>
      </c>
      <c r="FJ144" s="37">
        <v>3075789.852</v>
      </c>
      <c r="FK144" s="35">
        <v>3927512.9578</v>
      </c>
      <c r="FL144" s="35">
        <v>4445918.7880999995</v>
      </c>
      <c r="FM144" s="37">
        <v>3597246.0279999999</v>
      </c>
      <c r="FN144" s="35">
        <v>3180169.6343999999</v>
      </c>
      <c r="FO144" s="35">
        <v>3295095.6974999998</v>
      </c>
      <c r="FP144" s="40">
        <v>2706667.06</v>
      </c>
      <c r="FQ144" s="35">
        <v>2150760.3207999999</v>
      </c>
      <c r="FR144" s="35">
        <v>1325652.7718</v>
      </c>
      <c r="FS144" s="35">
        <v>4817275.6156000001</v>
      </c>
      <c r="FT144" s="37">
        <v>10364023.448999999</v>
      </c>
      <c r="FU144" s="35">
        <v>7212828.1889000004</v>
      </c>
      <c r="FV144" s="35">
        <v>2659380.3138000001</v>
      </c>
      <c r="FW144" s="39">
        <v>55.880339184999997</v>
      </c>
      <c r="FX144" s="39">
        <v>59.126400361999998</v>
      </c>
      <c r="FY144" s="33">
        <v>1045</v>
      </c>
      <c r="FZ144" s="38">
        <v>120.56277346</v>
      </c>
      <c r="GA144" s="38">
        <v>123.57134773999999</v>
      </c>
      <c r="GB144" s="33">
        <v>2184</v>
      </c>
      <c r="GC144" s="47">
        <f t="shared" si="11"/>
        <v>0</v>
      </c>
      <c r="GD144" s="49">
        <f t="shared" si="12"/>
        <v>0</v>
      </c>
      <c r="GE144" s="31">
        <f t="shared" si="13"/>
        <v>0</v>
      </c>
    </row>
    <row r="145" spans="1:187" hidden="1" x14ac:dyDescent="0.25">
      <c r="A145" s="32" t="s">
        <v>956</v>
      </c>
      <c r="B145" s="32" t="s">
        <v>956</v>
      </c>
      <c r="C145" s="32" t="s">
        <v>957</v>
      </c>
      <c r="D145" s="45" t="s">
        <v>1739</v>
      </c>
      <c r="E145" s="45">
        <f t="shared" si="10"/>
        <v>45</v>
      </c>
      <c r="F145" s="33">
        <v>3589</v>
      </c>
      <c r="G145" s="33">
        <v>3975</v>
      </c>
      <c r="H145" s="33">
        <v>3641</v>
      </c>
      <c r="I145" s="33">
        <v>3489</v>
      </c>
      <c r="J145" s="33">
        <v>3176</v>
      </c>
      <c r="K145" s="33">
        <v>3252</v>
      </c>
      <c r="L145" s="33">
        <v>2601</v>
      </c>
      <c r="M145" s="33">
        <v>1672</v>
      </c>
      <c r="N145" s="33">
        <v>1384</v>
      </c>
      <c r="O145" s="33">
        <v>4201</v>
      </c>
      <c r="P145" s="33">
        <v>7043</v>
      </c>
      <c r="Q145" s="33">
        <v>7135</v>
      </c>
      <c r="R145" s="33">
        <v>5632</v>
      </c>
      <c r="S145" s="33">
        <v>29005</v>
      </c>
      <c r="T145" s="33">
        <v>23459</v>
      </c>
      <c r="U145" s="33">
        <v>15185</v>
      </c>
      <c r="V145" s="33">
        <v>7402</v>
      </c>
      <c r="W145" s="33">
        <v>28345</v>
      </c>
      <c r="X145" s="33">
        <v>21451</v>
      </c>
      <c r="Y145" s="33">
        <v>12267</v>
      </c>
      <c r="Z145" s="33">
        <v>5132</v>
      </c>
      <c r="AA145" s="33">
        <v>5669</v>
      </c>
      <c r="AB145" s="33">
        <v>18689</v>
      </c>
      <c r="AC145" s="33">
        <v>39032</v>
      </c>
      <c r="AD145" s="33">
        <v>43832</v>
      </c>
      <c r="AE145" s="33">
        <v>35024</v>
      </c>
      <c r="AF145" s="33">
        <v>6385</v>
      </c>
      <c r="AG145" s="33">
        <v>6464</v>
      </c>
      <c r="AH145" s="33">
        <v>5022</v>
      </c>
      <c r="AI145" s="33">
        <v>3997</v>
      </c>
      <c r="AJ145" s="33">
        <v>6330</v>
      </c>
      <c r="AK145" s="33">
        <v>5817</v>
      </c>
      <c r="AL145" s="33">
        <v>3875</v>
      </c>
      <c r="AM145" s="33">
        <v>2240</v>
      </c>
      <c r="AN145" s="33">
        <v>1799</v>
      </c>
      <c r="AO145" s="33">
        <v>6039</v>
      </c>
      <c r="AP145" s="33">
        <v>10943</v>
      </c>
      <c r="AQ145" s="33">
        <v>11818</v>
      </c>
      <c r="AR145" s="33">
        <v>9531</v>
      </c>
      <c r="AS145" s="33">
        <v>2411</v>
      </c>
      <c r="AT145" s="33">
        <v>3063</v>
      </c>
      <c r="AU145" s="33">
        <v>2999</v>
      </c>
      <c r="AV145" s="33">
        <v>3154</v>
      </c>
      <c r="AW145" s="33">
        <v>2297</v>
      </c>
      <c r="AX145" s="33">
        <v>2448</v>
      </c>
      <c r="AY145" s="33">
        <v>2193</v>
      </c>
      <c r="AZ145" s="33">
        <v>1495</v>
      </c>
      <c r="BA145" s="33">
        <v>1056</v>
      </c>
      <c r="BB145" s="33">
        <v>3309</v>
      </c>
      <c r="BC145" s="33">
        <v>5664</v>
      </c>
      <c r="BD145" s="33">
        <v>5660</v>
      </c>
      <c r="BE145" s="33">
        <v>4371</v>
      </c>
      <c r="BF145" s="33">
        <v>3974</v>
      </c>
      <c r="BG145" s="33">
        <v>3401</v>
      </c>
      <c r="BH145" s="33">
        <v>2023</v>
      </c>
      <c r="BI145" s="33">
        <v>843</v>
      </c>
      <c r="BJ145" s="33">
        <v>4033</v>
      </c>
      <c r="BK145" s="33">
        <v>3369</v>
      </c>
      <c r="BL145" s="33">
        <v>1682</v>
      </c>
      <c r="BM145" s="33">
        <v>745</v>
      </c>
      <c r="BN145" s="33">
        <v>743</v>
      </c>
      <c r="BO145" s="33">
        <v>2730</v>
      </c>
      <c r="BP145" s="33">
        <v>5279</v>
      </c>
      <c r="BQ145" s="33">
        <v>6158</v>
      </c>
      <c r="BR145" s="33">
        <v>5160</v>
      </c>
      <c r="BS145" s="33">
        <v>3378</v>
      </c>
      <c r="BT145" s="33">
        <v>3334</v>
      </c>
      <c r="BU145" s="33">
        <v>2781</v>
      </c>
      <c r="BV145" s="33">
        <v>2332</v>
      </c>
      <c r="BW145" s="33">
        <v>3066</v>
      </c>
      <c r="BX145" s="33">
        <v>2737</v>
      </c>
      <c r="BY145" s="33">
        <v>1933</v>
      </c>
      <c r="BZ145" s="33">
        <v>1136</v>
      </c>
      <c r="CA145" s="33">
        <v>922</v>
      </c>
      <c r="CB145" s="33">
        <v>3026</v>
      </c>
      <c r="CC145" s="33">
        <v>5708</v>
      </c>
      <c r="CD145" s="33">
        <v>6128</v>
      </c>
      <c r="CE145" s="33">
        <v>4913</v>
      </c>
      <c r="CF145" s="33">
        <v>19655</v>
      </c>
      <c r="CG145" s="33">
        <v>30647</v>
      </c>
      <c r="CH145" s="33">
        <v>30217</v>
      </c>
      <c r="CI145" s="33">
        <v>32705</v>
      </c>
      <c r="CJ145" s="33">
        <v>17823</v>
      </c>
      <c r="CK145" s="33">
        <v>21410</v>
      </c>
      <c r="CL145" s="33">
        <v>20086</v>
      </c>
      <c r="CM145" s="33">
        <v>15621</v>
      </c>
      <c r="CN145" s="33">
        <v>9393</v>
      </c>
      <c r="CO145" s="33">
        <v>32572</v>
      </c>
      <c r="CP145" s="33">
        <v>53072</v>
      </c>
      <c r="CQ145" s="33">
        <v>52460</v>
      </c>
      <c r="CR145" s="33">
        <v>40667</v>
      </c>
      <c r="CS145" s="33">
        <v>380</v>
      </c>
      <c r="CT145" s="33">
        <v>7</v>
      </c>
      <c r="CU145" s="33">
        <v>33</v>
      </c>
      <c r="CV145" s="33">
        <v>37</v>
      </c>
      <c r="CW145" s="33">
        <v>798</v>
      </c>
      <c r="CX145" s="33">
        <v>62</v>
      </c>
      <c r="CY145" s="33">
        <v>188</v>
      </c>
      <c r="CZ145" s="33">
        <v>0</v>
      </c>
      <c r="DA145" s="33">
        <v>30</v>
      </c>
      <c r="DB145" s="33">
        <v>162</v>
      </c>
      <c r="DC145" s="33">
        <v>68</v>
      </c>
      <c r="DD145" s="33">
        <v>103</v>
      </c>
      <c r="DE145" s="33">
        <v>248</v>
      </c>
      <c r="DF145" s="33">
        <v>11</v>
      </c>
      <c r="DG145" s="33">
        <v>683</v>
      </c>
      <c r="DH145" s="33">
        <v>1231</v>
      </c>
      <c r="DI145" s="33">
        <v>0</v>
      </c>
      <c r="DJ145" s="33">
        <v>0</v>
      </c>
      <c r="DK145" s="33">
        <v>920</v>
      </c>
      <c r="DL145" s="33">
        <v>309</v>
      </c>
      <c r="DM145" s="33">
        <v>3218</v>
      </c>
      <c r="DN145" s="33">
        <v>2513</v>
      </c>
      <c r="DO145" s="33">
        <v>2288</v>
      </c>
      <c r="DP145" s="33">
        <v>2227</v>
      </c>
      <c r="DQ145" s="33">
        <v>1916</v>
      </c>
      <c r="DR145" s="33">
        <v>1823</v>
      </c>
      <c r="DS145" s="33">
        <v>2675</v>
      </c>
      <c r="DT145" s="33">
        <v>4905</v>
      </c>
      <c r="DU145" s="33">
        <v>4734</v>
      </c>
      <c r="DV145" s="33">
        <v>8344</v>
      </c>
      <c r="DW145" s="33">
        <v>380807</v>
      </c>
      <c r="DX145" s="33">
        <v>432149</v>
      </c>
      <c r="DY145" s="33">
        <v>400138</v>
      </c>
      <c r="DZ145" s="33">
        <v>391881</v>
      </c>
      <c r="EA145" s="33">
        <v>338088</v>
      </c>
      <c r="EB145" s="33">
        <v>352692</v>
      </c>
      <c r="EC145" s="33">
        <v>289405</v>
      </c>
      <c r="ED145" s="33">
        <v>190008</v>
      </c>
      <c r="EE145" s="33">
        <v>152319</v>
      </c>
      <c r="EF145" s="33">
        <v>459351</v>
      </c>
      <c r="EG145" s="33">
        <v>772759</v>
      </c>
      <c r="EH145" s="33">
        <v>778947</v>
      </c>
      <c r="EI145" s="33">
        <v>611792</v>
      </c>
      <c r="EJ145" s="35">
        <v>3195862.4265999999</v>
      </c>
      <c r="EK145" s="35">
        <v>2717767.1332</v>
      </c>
      <c r="EL145" s="35">
        <v>1742652.2966</v>
      </c>
      <c r="EM145" s="34">
        <v>838740.93657000002</v>
      </c>
      <c r="EN145" s="35">
        <v>3156903.5025999998</v>
      </c>
      <c r="EO145" s="35">
        <v>2455603.8286000001</v>
      </c>
      <c r="EP145" s="35">
        <v>1399729.8504000001</v>
      </c>
      <c r="EQ145" s="35">
        <v>588250.09519999998</v>
      </c>
      <c r="ER145" s="35">
        <v>637051.96268</v>
      </c>
      <c r="ES145" s="35">
        <v>2078193.9025000001</v>
      </c>
      <c r="ET145" s="35">
        <v>4410743.3513000002</v>
      </c>
      <c r="EU145" s="35">
        <v>4970088.5932</v>
      </c>
      <c r="EV145" s="34">
        <v>3999432.2601000001</v>
      </c>
      <c r="EW145" s="35">
        <v>4390840.6935000001</v>
      </c>
      <c r="EX145" s="35">
        <v>3367039.4803999998</v>
      </c>
      <c r="EY145" s="35">
        <v>1879268.2263</v>
      </c>
      <c r="EZ145" s="34">
        <v>737448.62037999998</v>
      </c>
      <c r="FA145" s="35">
        <v>3774864.8813999998</v>
      </c>
      <c r="FB145" s="35">
        <v>3048407.9761000001</v>
      </c>
      <c r="FC145" s="35">
        <v>1471590.6501</v>
      </c>
      <c r="FD145" s="34">
        <v>609270.26278999995</v>
      </c>
      <c r="FE145" s="35">
        <v>618090.80397000001</v>
      </c>
      <c r="FF145" s="35">
        <v>2545005.5482000001</v>
      </c>
      <c r="FG145" s="35">
        <v>5296787.6653000005</v>
      </c>
      <c r="FH145" s="35">
        <v>5989060.5503000002</v>
      </c>
      <c r="FI145" s="34">
        <v>4829786.2231000001</v>
      </c>
      <c r="FJ145" s="35">
        <v>5677485.4567999998</v>
      </c>
      <c r="FK145" s="35">
        <v>7967051.0730999997</v>
      </c>
      <c r="FL145" s="35">
        <v>7977514.3743000003</v>
      </c>
      <c r="FM145" s="37">
        <v>8597161.0059999991</v>
      </c>
      <c r="FN145" s="35">
        <v>5364069.7246000003</v>
      </c>
      <c r="FO145" s="35">
        <v>6109690.6476999996</v>
      </c>
      <c r="FP145" s="35">
        <v>5699469.7154999999</v>
      </c>
      <c r="FQ145" s="37">
        <v>4064863.8360000001</v>
      </c>
      <c r="FR145" s="37">
        <v>2686092.7782000001</v>
      </c>
      <c r="FS145" s="37">
        <v>8792460.8440000005</v>
      </c>
      <c r="FT145" s="37">
        <v>14388382.101</v>
      </c>
      <c r="FU145" s="37">
        <v>14240933.665999999</v>
      </c>
      <c r="FV145" s="35">
        <v>11349436.444</v>
      </c>
      <c r="FW145" s="39">
        <v>49.623627139</v>
      </c>
      <c r="FX145" s="39">
        <v>54.223772738999998</v>
      </c>
      <c r="FY145" s="33">
        <v>2176</v>
      </c>
      <c r="FZ145" s="39">
        <v>105.56734226</v>
      </c>
      <c r="GA145" s="39">
        <v>110.49090456</v>
      </c>
      <c r="GB145" s="33">
        <v>4434</v>
      </c>
      <c r="GC145" s="47">
        <f t="shared" si="11"/>
        <v>0</v>
      </c>
      <c r="GD145" s="49">
        <f t="shared" si="12"/>
        <v>0</v>
      </c>
      <c r="GE145" s="31">
        <f t="shared" si="13"/>
        <v>0</v>
      </c>
    </row>
    <row r="146" spans="1:187" hidden="1" x14ac:dyDescent="0.25">
      <c r="A146" s="32" t="s">
        <v>887</v>
      </c>
      <c r="B146" s="32" t="s">
        <v>887</v>
      </c>
      <c r="C146" s="32" t="s">
        <v>888</v>
      </c>
      <c r="D146" s="45" t="s">
        <v>1517</v>
      </c>
      <c r="E146" s="45">
        <f t="shared" si="10"/>
        <v>28</v>
      </c>
      <c r="F146" s="33">
        <v>1297</v>
      </c>
      <c r="G146" s="33">
        <v>1546</v>
      </c>
      <c r="H146" s="33">
        <v>1545</v>
      </c>
      <c r="I146" s="33">
        <v>1407</v>
      </c>
      <c r="J146" s="33">
        <v>1274</v>
      </c>
      <c r="K146" s="33">
        <v>1245</v>
      </c>
      <c r="L146" s="33">
        <v>1016</v>
      </c>
      <c r="M146" s="33">
        <v>636</v>
      </c>
      <c r="N146" s="33">
        <v>1705</v>
      </c>
      <c r="O146" s="33">
        <v>1688</v>
      </c>
      <c r="P146" s="33">
        <v>1692</v>
      </c>
      <c r="Q146" s="33">
        <v>3298</v>
      </c>
      <c r="R146" s="33">
        <v>1583</v>
      </c>
      <c r="S146" s="33">
        <v>6237</v>
      </c>
      <c r="T146" s="33">
        <v>5178</v>
      </c>
      <c r="U146" s="33">
        <v>3169</v>
      </c>
      <c r="V146" s="33">
        <v>1732</v>
      </c>
      <c r="W146" s="33">
        <v>6228</v>
      </c>
      <c r="X146" s="33">
        <v>4843</v>
      </c>
      <c r="Y146" s="33">
        <v>2852</v>
      </c>
      <c r="Z146" s="33">
        <v>1092</v>
      </c>
      <c r="AA146" s="33">
        <v>4557</v>
      </c>
      <c r="AB146" s="33">
        <v>4528</v>
      </c>
      <c r="AC146" s="33">
        <v>5161</v>
      </c>
      <c r="AD146" s="33">
        <v>11573</v>
      </c>
      <c r="AE146" s="33">
        <v>5512</v>
      </c>
      <c r="AF146" s="33">
        <v>1484</v>
      </c>
      <c r="AG146" s="33">
        <v>1415</v>
      </c>
      <c r="AH146" s="33">
        <v>1378</v>
      </c>
      <c r="AI146" s="33">
        <v>1071</v>
      </c>
      <c r="AJ146" s="33">
        <v>1664</v>
      </c>
      <c r="AK146" s="33">
        <v>1483</v>
      </c>
      <c r="AL146" s="33">
        <v>1109</v>
      </c>
      <c r="AM146" s="33">
        <v>549</v>
      </c>
      <c r="AN146" s="33">
        <v>1670</v>
      </c>
      <c r="AO146" s="33">
        <v>1764</v>
      </c>
      <c r="AP146" s="33">
        <v>1596</v>
      </c>
      <c r="AQ146" s="33">
        <v>3286</v>
      </c>
      <c r="AR146" s="33">
        <v>1837</v>
      </c>
      <c r="AS146" s="33">
        <v>641</v>
      </c>
      <c r="AT146" s="33">
        <v>894</v>
      </c>
      <c r="AU146" s="33">
        <v>1005</v>
      </c>
      <c r="AV146" s="33">
        <v>906</v>
      </c>
      <c r="AW146" s="33">
        <v>741</v>
      </c>
      <c r="AX146" s="33">
        <v>839</v>
      </c>
      <c r="AY146" s="33">
        <v>667</v>
      </c>
      <c r="AZ146" s="33">
        <v>431</v>
      </c>
      <c r="BA146" s="33">
        <v>1064</v>
      </c>
      <c r="BB146" s="33">
        <v>1065</v>
      </c>
      <c r="BC146" s="33">
        <v>1003</v>
      </c>
      <c r="BD146" s="33">
        <v>2027</v>
      </c>
      <c r="BE146" s="33">
        <v>965</v>
      </c>
      <c r="BF146" s="33">
        <v>843</v>
      </c>
      <c r="BG146" s="33">
        <v>521</v>
      </c>
      <c r="BH146" s="33">
        <v>373</v>
      </c>
      <c r="BI146" s="33">
        <v>165</v>
      </c>
      <c r="BJ146" s="33">
        <v>923</v>
      </c>
      <c r="BK146" s="33">
        <v>644</v>
      </c>
      <c r="BL146" s="33">
        <v>442</v>
      </c>
      <c r="BM146" s="33">
        <v>118</v>
      </c>
      <c r="BN146" s="33">
        <v>606</v>
      </c>
      <c r="BO146" s="33">
        <v>699</v>
      </c>
      <c r="BP146" s="33">
        <v>593</v>
      </c>
      <c r="BQ146" s="33">
        <v>1259</v>
      </c>
      <c r="BR146" s="33">
        <v>872</v>
      </c>
      <c r="BS146" s="33">
        <v>705</v>
      </c>
      <c r="BT146" s="33">
        <v>735</v>
      </c>
      <c r="BU146" s="33">
        <v>681</v>
      </c>
      <c r="BV146" s="33">
        <v>610</v>
      </c>
      <c r="BW146" s="33">
        <v>729</v>
      </c>
      <c r="BX146" s="33">
        <v>647</v>
      </c>
      <c r="BY146" s="33">
        <v>493</v>
      </c>
      <c r="BZ146" s="33">
        <v>275</v>
      </c>
      <c r="CA146" s="33">
        <v>756</v>
      </c>
      <c r="CB146" s="33">
        <v>805</v>
      </c>
      <c r="CC146" s="33">
        <v>817</v>
      </c>
      <c r="CD146" s="33">
        <v>1683</v>
      </c>
      <c r="CE146" s="33">
        <v>814</v>
      </c>
      <c r="CF146" s="33">
        <v>4782</v>
      </c>
      <c r="CG146" s="33">
        <v>8119</v>
      </c>
      <c r="CH146" s="33">
        <v>9135</v>
      </c>
      <c r="CI146" s="33">
        <v>9376</v>
      </c>
      <c r="CJ146" s="33">
        <v>4760</v>
      </c>
      <c r="CK146" s="33">
        <v>6201</v>
      </c>
      <c r="CL146" s="33">
        <v>6376</v>
      </c>
      <c r="CM146" s="33">
        <v>4025</v>
      </c>
      <c r="CN146" s="33">
        <v>10235</v>
      </c>
      <c r="CO146" s="33">
        <v>8740</v>
      </c>
      <c r="CP146" s="33">
        <v>8510</v>
      </c>
      <c r="CQ146" s="33">
        <v>16752</v>
      </c>
      <c r="CR146" s="33">
        <v>8537</v>
      </c>
      <c r="CS146" s="33">
        <v>0</v>
      </c>
      <c r="CT146" s="33">
        <v>0</v>
      </c>
      <c r="CU146" s="33">
        <v>0</v>
      </c>
      <c r="CV146" s="33">
        <v>101</v>
      </c>
      <c r="CW146" s="33">
        <v>0</v>
      </c>
      <c r="CX146" s="33" t="s">
        <v>856</v>
      </c>
      <c r="CY146" s="33">
        <v>85</v>
      </c>
      <c r="CZ146" s="33">
        <v>13</v>
      </c>
      <c r="DA146" s="33">
        <v>336</v>
      </c>
      <c r="DB146" s="33">
        <v>75</v>
      </c>
      <c r="DC146" s="33">
        <v>0</v>
      </c>
      <c r="DD146" s="33">
        <v>0</v>
      </c>
      <c r="DE146" s="33">
        <v>0</v>
      </c>
      <c r="DF146" s="33">
        <v>0</v>
      </c>
      <c r="DG146" s="33">
        <v>465</v>
      </c>
      <c r="DH146" s="33">
        <v>0</v>
      </c>
      <c r="DI146" s="33" t="s">
        <v>856</v>
      </c>
      <c r="DJ146" s="33">
        <v>240</v>
      </c>
      <c r="DK146" s="33">
        <v>205</v>
      </c>
      <c r="DL146" s="33">
        <v>83</v>
      </c>
      <c r="DM146" s="33">
        <v>567</v>
      </c>
      <c r="DN146" s="33">
        <v>844</v>
      </c>
      <c r="DO146" s="33">
        <v>189</v>
      </c>
      <c r="DP146" s="33">
        <v>870</v>
      </c>
      <c r="DQ146" s="33">
        <v>697</v>
      </c>
      <c r="DR146" s="33">
        <v>338</v>
      </c>
      <c r="DS146" s="33">
        <v>833</v>
      </c>
      <c r="DT146" s="33">
        <v>0</v>
      </c>
      <c r="DU146" s="33">
        <v>5</v>
      </c>
      <c r="DV146" s="33">
        <v>4169</v>
      </c>
      <c r="DW146" s="33">
        <v>153079</v>
      </c>
      <c r="DX146" s="33">
        <v>187642</v>
      </c>
      <c r="DY146" s="33">
        <v>195132</v>
      </c>
      <c r="DZ146" s="33">
        <v>178906</v>
      </c>
      <c r="EA146" s="33">
        <v>152634</v>
      </c>
      <c r="EB146" s="33">
        <v>154066</v>
      </c>
      <c r="EC146" s="33">
        <v>125742</v>
      </c>
      <c r="ED146" s="33">
        <v>80597</v>
      </c>
      <c r="EE146" s="33">
        <v>210059</v>
      </c>
      <c r="EF146" s="33">
        <v>208970</v>
      </c>
      <c r="EG146" s="33">
        <v>206874</v>
      </c>
      <c r="EH146" s="33">
        <v>406112</v>
      </c>
      <c r="EI146" s="33">
        <v>195783</v>
      </c>
      <c r="EJ146" s="34">
        <v>663206.41214999999</v>
      </c>
      <c r="EK146" s="34">
        <v>594329.64726</v>
      </c>
      <c r="EL146" s="34">
        <v>349755.07626</v>
      </c>
      <c r="EM146" s="34">
        <v>195617.47214999999</v>
      </c>
      <c r="EN146" s="34">
        <v>672980.51274000003</v>
      </c>
      <c r="EO146" s="34">
        <v>549091.78312000004</v>
      </c>
      <c r="EP146" s="34">
        <v>326870.91376000002</v>
      </c>
      <c r="EQ146" s="34">
        <v>121789.48312999999</v>
      </c>
      <c r="ER146" s="34">
        <v>503894.36012000003</v>
      </c>
      <c r="ES146" s="35">
        <v>511309.37807999999</v>
      </c>
      <c r="ET146" s="34">
        <v>575067.26274999999</v>
      </c>
      <c r="EU146" s="34">
        <v>1265032.2496</v>
      </c>
      <c r="EV146" s="34">
        <v>618338.05004999996</v>
      </c>
      <c r="EW146" s="34">
        <v>876816.98774999997</v>
      </c>
      <c r="EX146" s="34">
        <v>457339.41574000003</v>
      </c>
      <c r="EY146" s="34">
        <v>280469.07010999997</v>
      </c>
      <c r="EZ146" s="34">
        <v>128016.55981000001</v>
      </c>
      <c r="FA146" s="34">
        <v>788399.47496999998</v>
      </c>
      <c r="FB146" s="34">
        <v>563358.52827999997</v>
      </c>
      <c r="FC146" s="34">
        <v>302191.11089000001</v>
      </c>
      <c r="FD146" s="36">
        <v>56199.951626000002</v>
      </c>
      <c r="FE146" s="34">
        <v>488357.46567000001</v>
      </c>
      <c r="FF146" s="35">
        <v>564944.84805999999</v>
      </c>
      <c r="FG146" s="34">
        <v>536887.72626000002</v>
      </c>
      <c r="FH146" s="34">
        <v>1172166.9733</v>
      </c>
      <c r="FI146" s="34">
        <v>690434.08585000003</v>
      </c>
      <c r="FJ146" s="35">
        <v>1498244.5267</v>
      </c>
      <c r="FK146" s="37">
        <v>2225853.111</v>
      </c>
      <c r="FL146" s="37">
        <v>2714180.3480000002</v>
      </c>
      <c r="FM146" s="35">
        <v>2545741.6867</v>
      </c>
      <c r="FN146" s="35">
        <v>1664474.2574</v>
      </c>
      <c r="FO146" s="35">
        <v>1903438.0238000001</v>
      </c>
      <c r="FP146" s="35">
        <v>1772477.4386</v>
      </c>
      <c r="FQ146" s="37">
        <v>1124566.6240000001</v>
      </c>
      <c r="FR146" s="35">
        <v>2607136.2773000002</v>
      </c>
      <c r="FS146" s="35">
        <v>2701352.2346999999</v>
      </c>
      <c r="FT146" s="35">
        <v>2632795.1675</v>
      </c>
      <c r="FU146" s="35">
        <v>5051577.8245999999</v>
      </c>
      <c r="FV146" s="35">
        <v>2456114.5120999999</v>
      </c>
      <c r="FW146" s="39">
        <v>64.157029588</v>
      </c>
      <c r="FX146" s="39">
        <v>70.521028267999995</v>
      </c>
      <c r="FY146" s="33">
        <v>716</v>
      </c>
      <c r="FZ146" s="38">
        <v>130.06573112000001</v>
      </c>
      <c r="GA146" s="38">
        <v>135.82192455000001</v>
      </c>
      <c r="GB146" s="33">
        <v>1379</v>
      </c>
      <c r="GC146" s="47">
        <f t="shared" si="11"/>
        <v>0</v>
      </c>
      <c r="GD146" s="49">
        <f t="shared" si="12"/>
        <v>0</v>
      </c>
      <c r="GE146" s="31">
        <f t="shared" si="13"/>
        <v>2</v>
      </c>
    </row>
    <row r="147" spans="1:187" hidden="1" x14ac:dyDescent="0.25">
      <c r="A147" s="32" t="s">
        <v>912</v>
      </c>
      <c r="B147" s="32" t="s">
        <v>912</v>
      </c>
      <c r="C147" s="32" t="s">
        <v>913</v>
      </c>
      <c r="D147" s="45" t="s">
        <v>1532</v>
      </c>
      <c r="E147" s="45">
        <f t="shared" si="10"/>
        <v>56</v>
      </c>
      <c r="F147" s="33">
        <v>2282</v>
      </c>
      <c r="G147" s="33">
        <v>2614</v>
      </c>
      <c r="H147" s="33">
        <v>2491</v>
      </c>
      <c r="I147" s="33">
        <v>1968</v>
      </c>
      <c r="J147" s="33">
        <v>2058</v>
      </c>
      <c r="K147" s="33">
        <v>1921</v>
      </c>
      <c r="L147" s="33">
        <v>1492</v>
      </c>
      <c r="M147" s="33">
        <v>838</v>
      </c>
      <c r="N147" s="33">
        <v>3947</v>
      </c>
      <c r="O147" s="33">
        <v>3022</v>
      </c>
      <c r="P147" s="33">
        <v>1926</v>
      </c>
      <c r="Q147" s="33">
        <v>3628</v>
      </c>
      <c r="R147" s="33">
        <v>3141</v>
      </c>
      <c r="S147" s="33">
        <v>16235</v>
      </c>
      <c r="T147" s="33">
        <v>13745</v>
      </c>
      <c r="U147" s="33">
        <v>9491</v>
      </c>
      <c r="V147" s="33">
        <v>4227</v>
      </c>
      <c r="W147" s="33">
        <v>15233</v>
      </c>
      <c r="X147" s="33">
        <v>12581</v>
      </c>
      <c r="Y147" s="33">
        <v>7365</v>
      </c>
      <c r="Z147" s="33">
        <v>2403</v>
      </c>
      <c r="AA147" s="33">
        <v>15889</v>
      </c>
      <c r="AB147" s="33">
        <v>14326</v>
      </c>
      <c r="AC147" s="33">
        <v>11205</v>
      </c>
      <c r="AD147" s="33">
        <v>20262</v>
      </c>
      <c r="AE147" s="33">
        <v>19598</v>
      </c>
      <c r="AF147" s="33">
        <v>4605</v>
      </c>
      <c r="AG147" s="33">
        <v>4233</v>
      </c>
      <c r="AH147" s="33">
        <v>3462</v>
      </c>
      <c r="AI147" s="33">
        <v>2190</v>
      </c>
      <c r="AJ147" s="33">
        <v>4669</v>
      </c>
      <c r="AK147" s="33">
        <v>3915</v>
      </c>
      <c r="AL147" s="33">
        <v>2454</v>
      </c>
      <c r="AM147" s="33">
        <v>1121</v>
      </c>
      <c r="AN147" s="33">
        <v>5959</v>
      </c>
      <c r="AO147" s="33">
        <v>4882</v>
      </c>
      <c r="AP147" s="33">
        <v>3481</v>
      </c>
      <c r="AQ147" s="33">
        <v>6301</v>
      </c>
      <c r="AR147" s="33">
        <v>6026</v>
      </c>
      <c r="AS147" s="33">
        <v>2169</v>
      </c>
      <c r="AT147" s="33">
        <v>2489</v>
      </c>
      <c r="AU147" s="33">
        <v>2473</v>
      </c>
      <c r="AV147" s="33">
        <v>1908</v>
      </c>
      <c r="AW147" s="33">
        <v>2140</v>
      </c>
      <c r="AX147" s="33">
        <v>2017</v>
      </c>
      <c r="AY147" s="33">
        <v>1512</v>
      </c>
      <c r="AZ147" s="33">
        <v>867</v>
      </c>
      <c r="BA147" s="33">
        <v>3897</v>
      </c>
      <c r="BB147" s="33">
        <v>3007</v>
      </c>
      <c r="BC147" s="33">
        <v>1956</v>
      </c>
      <c r="BD147" s="33">
        <v>3550</v>
      </c>
      <c r="BE147" s="33">
        <v>3165</v>
      </c>
      <c r="BF147" s="33">
        <v>2436</v>
      </c>
      <c r="BG147" s="33">
        <v>1744</v>
      </c>
      <c r="BH147" s="33">
        <v>989</v>
      </c>
      <c r="BI147" s="33">
        <v>282</v>
      </c>
      <c r="BJ147" s="33">
        <v>2529</v>
      </c>
      <c r="BK147" s="33">
        <v>1898</v>
      </c>
      <c r="BL147" s="33">
        <v>942</v>
      </c>
      <c r="BM147" s="33">
        <v>254</v>
      </c>
      <c r="BN147" s="33">
        <v>2062</v>
      </c>
      <c r="BO147" s="33">
        <v>1875</v>
      </c>
      <c r="BP147" s="33">
        <v>1525</v>
      </c>
      <c r="BQ147" s="33">
        <v>2751</v>
      </c>
      <c r="BR147" s="33">
        <v>2861</v>
      </c>
      <c r="BS147" s="33">
        <v>2239</v>
      </c>
      <c r="BT147" s="33">
        <v>2043</v>
      </c>
      <c r="BU147" s="33">
        <v>1604</v>
      </c>
      <c r="BV147" s="33">
        <v>1126</v>
      </c>
      <c r="BW147" s="33">
        <v>2118</v>
      </c>
      <c r="BX147" s="33">
        <v>1685</v>
      </c>
      <c r="BY147" s="33">
        <v>1076</v>
      </c>
      <c r="BZ147" s="33">
        <v>491</v>
      </c>
      <c r="CA147" s="33">
        <v>2673</v>
      </c>
      <c r="CB147" s="33">
        <v>2251</v>
      </c>
      <c r="CC147" s="33">
        <v>1607</v>
      </c>
      <c r="CD147" s="33">
        <v>3029</v>
      </c>
      <c r="CE147" s="33">
        <v>2822</v>
      </c>
      <c r="CF147" s="33">
        <v>16226</v>
      </c>
      <c r="CG147" s="33">
        <v>23466</v>
      </c>
      <c r="CH147" s="33">
        <v>22586</v>
      </c>
      <c r="CI147" s="33">
        <v>17252</v>
      </c>
      <c r="CJ147" s="33">
        <v>20028</v>
      </c>
      <c r="CK147" s="33">
        <v>16472</v>
      </c>
      <c r="CL147" s="33">
        <v>13368</v>
      </c>
      <c r="CM147" s="33">
        <v>8781</v>
      </c>
      <c r="CN147" s="33">
        <v>34934</v>
      </c>
      <c r="CO147" s="33">
        <v>27569</v>
      </c>
      <c r="CP147" s="33">
        <v>15923</v>
      </c>
      <c r="CQ147" s="33">
        <v>32532</v>
      </c>
      <c r="CR147" s="33">
        <v>27221</v>
      </c>
      <c r="CS147" s="33">
        <v>0</v>
      </c>
      <c r="CT147" s="33">
        <v>0</v>
      </c>
      <c r="CU147" s="33">
        <v>625</v>
      </c>
      <c r="CV147" s="33">
        <v>729</v>
      </c>
      <c r="CW147" s="33">
        <v>283</v>
      </c>
      <c r="CX147" s="33">
        <v>17</v>
      </c>
      <c r="CY147" s="33">
        <v>128</v>
      </c>
      <c r="CZ147" s="33">
        <v>0</v>
      </c>
      <c r="DA147" s="33">
        <v>68</v>
      </c>
      <c r="DB147" s="33">
        <v>139</v>
      </c>
      <c r="DC147" s="33">
        <v>215</v>
      </c>
      <c r="DD147" s="33">
        <v>188</v>
      </c>
      <c r="DE147" s="33">
        <v>0</v>
      </c>
      <c r="DF147" s="33">
        <v>294</v>
      </c>
      <c r="DG147" s="33">
        <v>1942</v>
      </c>
      <c r="DH147" s="33">
        <v>1171</v>
      </c>
      <c r="DI147" s="33">
        <v>0</v>
      </c>
      <c r="DJ147" s="33">
        <v>0</v>
      </c>
      <c r="DK147" s="33">
        <v>0</v>
      </c>
      <c r="DL147" s="33">
        <v>855</v>
      </c>
      <c r="DM147" s="33">
        <v>928</v>
      </c>
      <c r="DN147" s="33">
        <v>1529</v>
      </c>
      <c r="DO147" s="33">
        <v>1690</v>
      </c>
      <c r="DP147" s="33">
        <v>1869</v>
      </c>
      <c r="DQ147" s="33">
        <v>1503</v>
      </c>
      <c r="DR147" s="33">
        <v>1736</v>
      </c>
      <c r="DS147" s="33">
        <v>5</v>
      </c>
      <c r="DT147" s="33">
        <v>1264</v>
      </c>
      <c r="DU147" s="33">
        <v>8178</v>
      </c>
      <c r="DV147" s="33">
        <v>995</v>
      </c>
      <c r="DW147" s="33">
        <v>258125</v>
      </c>
      <c r="DX147" s="33">
        <v>301114</v>
      </c>
      <c r="DY147" s="33">
        <v>290738</v>
      </c>
      <c r="DZ147" s="33">
        <v>227232</v>
      </c>
      <c r="EA147" s="33">
        <v>235404</v>
      </c>
      <c r="EB147" s="33">
        <v>224231</v>
      </c>
      <c r="EC147" s="33">
        <v>171333</v>
      </c>
      <c r="ED147" s="33">
        <v>98532</v>
      </c>
      <c r="EE147" s="33">
        <v>456765</v>
      </c>
      <c r="EF147" s="33">
        <v>349848</v>
      </c>
      <c r="EG147" s="33">
        <v>221503</v>
      </c>
      <c r="EH147" s="33">
        <v>419234</v>
      </c>
      <c r="EI147" s="33">
        <v>359359</v>
      </c>
      <c r="EJ147" s="35">
        <v>1718416.2524000001</v>
      </c>
      <c r="EK147" s="35">
        <v>1502595.8774000001</v>
      </c>
      <c r="EL147" s="35">
        <v>1020743.3023</v>
      </c>
      <c r="EM147" s="34">
        <v>443022.55021999998</v>
      </c>
      <c r="EN147" s="35">
        <v>1592817.1956</v>
      </c>
      <c r="EO147" s="35">
        <v>1378611.6717000001</v>
      </c>
      <c r="EP147" s="34">
        <v>789401.90645000001</v>
      </c>
      <c r="EQ147" s="34">
        <v>259292.95045999999</v>
      </c>
      <c r="ER147" s="35">
        <v>1723768.0596</v>
      </c>
      <c r="ES147" s="35">
        <v>1557834.4417999999</v>
      </c>
      <c r="ET147" s="35">
        <v>1212224.9961000001</v>
      </c>
      <c r="EU147" s="35">
        <v>2145561.9937</v>
      </c>
      <c r="EV147" s="35">
        <v>2065512.2154999999</v>
      </c>
      <c r="EW147" s="35">
        <v>2558253.5388000002</v>
      </c>
      <c r="EX147" s="35">
        <v>1899886.9443999999</v>
      </c>
      <c r="EY147" s="34">
        <v>851577.80597999995</v>
      </c>
      <c r="EZ147" s="34">
        <v>267929.05482999998</v>
      </c>
      <c r="FA147" s="35">
        <v>2638013.2894000001</v>
      </c>
      <c r="FB147" s="35">
        <v>1653303.5839</v>
      </c>
      <c r="FC147" s="34">
        <v>815762.95912000001</v>
      </c>
      <c r="FD147" s="35">
        <v>195347.37909999999</v>
      </c>
      <c r="FE147" s="35">
        <v>1889098.7494999999</v>
      </c>
      <c r="FF147" s="35">
        <v>1965927.2489</v>
      </c>
      <c r="FG147" s="35">
        <v>1453802.3953</v>
      </c>
      <c r="FH147" s="35">
        <v>2776599.7160999998</v>
      </c>
      <c r="FI147" s="35">
        <v>2794646.4459000002</v>
      </c>
      <c r="FJ147" s="35">
        <v>4598401.5098999999</v>
      </c>
      <c r="FK147" s="35">
        <v>5896039.7034999998</v>
      </c>
      <c r="FL147" s="35">
        <v>6070005.3947000001</v>
      </c>
      <c r="FM147" s="37">
        <v>4918771.3370000003</v>
      </c>
      <c r="FN147" s="35">
        <v>4733408.7192000002</v>
      </c>
      <c r="FO147" s="35">
        <v>4576914.0844999999</v>
      </c>
      <c r="FP147" s="35">
        <v>3588348.8816</v>
      </c>
      <c r="FQ147" s="35">
        <v>2268282.5071999999</v>
      </c>
      <c r="FR147" s="35">
        <v>9360075.2317999993</v>
      </c>
      <c r="FS147" s="35">
        <v>7187394.0159999998</v>
      </c>
      <c r="FT147" s="35">
        <v>4493457.6211000001</v>
      </c>
      <c r="FU147" s="37">
        <v>8440546.7079000007</v>
      </c>
      <c r="FV147" s="35">
        <v>7168698.5607000003</v>
      </c>
      <c r="FW147" s="39">
        <v>51.865993265</v>
      </c>
      <c r="FX147" s="39">
        <v>53.135202071000002</v>
      </c>
      <c r="FY147" s="33">
        <v>1416</v>
      </c>
      <c r="FZ147" s="38">
        <v>147.31284296000001</v>
      </c>
      <c r="GA147" s="38">
        <v>150.28706518000001</v>
      </c>
      <c r="GB147" s="33">
        <v>4005</v>
      </c>
      <c r="GC147" s="47">
        <f t="shared" si="11"/>
        <v>0</v>
      </c>
      <c r="GD147" s="49">
        <f t="shared" si="12"/>
        <v>0</v>
      </c>
      <c r="GE147" s="31">
        <f t="shared" si="13"/>
        <v>0</v>
      </c>
    </row>
    <row r="148" spans="1:187" hidden="1" x14ac:dyDescent="0.25">
      <c r="A148" s="32" t="s">
        <v>926</v>
      </c>
      <c r="B148" s="32" t="s">
        <v>926</v>
      </c>
      <c r="C148" s="32" t="s">
        <v>927</v>
      </c>
      <c r="D148" s="45" t="s">
        <v>1690</v>
      </c>
      <c r="E148" s="45">
        <f t="shared" si="10"/>
        <v>40</v>
      </c>
      <c r="F148" s="33">
        <v>2969</v>
      </c>
      <c r="G148" s="33">
        <v>3378</v>
      </c>
      <c r="H148" s="33">
        <v>3073</v>
      </c>
      <c r="I148" s="33">
        <v>2692</v>
      </c>
      <c r="J148" s="33">
        <v>2902</v>
      </c>
      <c r="K148" s="33">
        <v>2624</v>
      </c>
      <c r="L148" s="33">
        <v>1945</v>
      </c>
      <c r="M148" s="33">
        <v>1206</v>
      </c>
      <c r="N148" s="33">
        <v>2230</v>
      </c>
      <c r="O148" s="33">
        <v>3002</v>
      </c>
      <c r="P148" s="33">
        <v>5700</v>
      </c>
      <c r="Q148" s="33">
        <v>5972</v>
      </c>
      <c r="R148" s="33">
        <v>3885</v>
      </c>
      <c r="S148" s="33">
        <v>25869</v>
      </c>
      <c r="T148" s="33">
        <v>18969</v>
      </c>
      <c r="U148" s="33">
        <v>11571</v>
      </c>
      <c r="V148" s="33">
        <v>4887</v>
      </c>
      <c r="W148" s="33">
        <v>26717</v>
      </c>
      <c r="X148" s="33">
        <v>19035</v>
      </c>
      <c r="Y148" s="33">
        <v>9347</v>
      </c>
      <c r="Z148" s="33">
        <v>3195</v>
      </c>
      <c r="AA148" s="33">
        <v>10752</v>
      </c>
      <c r="AB148" s="33">
        <v>16009</v>
      </c>
      <c r="AC148" s="33">
        <v>32588</v>
      </c>
      <c r="AD148" s="33">
        <v>35316</v>
      </c>
      <c r="AE148" s="33">
        <v>24925</v>
      </c>
      <c r="AF148" s="33">
        <v>6130</v>
      </c>
      <c r="AG148" s="33">
        <v>5590</v>
      </c>
      <c r="AH148" s="33">
        <v>4203</v>
      </c>
      <c r="AI148" s="33">
        <v>2918</v>
      </c>
      <c r="AJ148" s="33">
        <v>6993</v>
      </c>
      <c r="AK148" s="33">
        <v>5550</v>
      </c>
      <c r="AL148" s="33">
        <v>3192</v>
      </c>
      <c r="AM148" s="33">
        <v>1515</v>
      </c>
      <c r="AN148" s="33">
        <v>3481</v>
      </c>
      <c r="AO148" s="33">
        <v>5179</v>
      </c>
      <c r="AP148" s="33">
        <v>10030</v>
      </c>
      <c r="AQ148" s="33">
        <v>10568</v>
      </c>
      <c r="AR148" s="33">
        <v>6833</v>
      </c>
      <c r="AS148" s="33">
        <v>2043</v>
      </c>
      <c r="AT148" s="33">
        <v>2463</v>
      </c>
      <c r="AU148" s="33">
        <v>2367</v>
      </c>
      <c r="AV148" s="33">
        <v>2061</v>
      </c>
      <c r="AW148" s="33">
        <v>2211</v>
      </c>
      <c r="AX148" s="33">
        <v>2091</v>
      </c>
      <c r="AY148" s="33">
        <v>1586</v>
      </c>
      <c r="AZ148" s="33">
        <v>994</v>
      </c>
      <c r="BA148" s="33">
        <v>1727</v>
      </c>
      <c r="BB148" s="33">
        <v>2399</v>
      </c>
      <c r="BC148" s="33">
        <v>4341</v>
      </c>
      <c r="BD148" s="33">
        <v>4520</v>
      </c>
      <c r="BE148" s="33">
        <v>2829</v>
      </c>
      <c r="BF148" s="33">
        <v>4087</v>
      </c>
      <c r="BG148" s="33">
        <v>3127</v>
      </c>
      <c r="BH148" s="33">
        <v>1836</v>
      </c>
      <c r="BI148" s="33">
        <v>857</v>
      </c>
      <c r="BJ148" s="33">
        <v>4782</v>
      </c>
      <c r="BK148" s="33">
        <v>3459</v>
      </c>
      <c r="BL148" s="33">
        <v>1606</v>
      </c>
      <c r="BM148" s="33">
        <v>521</v>
      </c>
      <c r="BN148" s="33">
        <v>1754</v>
      </c>
      <c r="BO148" s="33">
        <v>2780</v>
      </c>
      <c r="BP148" s="33">
        <v>5689</v>
      </c>
      <c r="BQ148" s="33">
        <v>6048</v>
      </c>
      <c r="BR148" s="33">
        <v>4004</v>
      </c>
      <c r="BS148" s="33">
        <v>3092</v>
      </c>
      <c r="BT148" s="33">
        <v>2713</v>
      </c>
      <c r="BU148" s="33">
        <v>2126</v>
      </c>
      <c r="BV148" s="33">
        <v>1539</v>
      </c>
      <c r="BW148" s="33">
        <v>3138</v>
      </c>
      <c r="BX148" s="33">
        <v>2360</v>
      </c>
      <c r="BY148" s="33">
        <v>1554</v>
      </c>
      <c r="BZ148" s="33">
        <v>741</v>
      </c>
      <c r="CA148" s="33">
        <v>1704</v>
      </c>
      <c r="CB148" s="33">
        <v>2531</v>
      </c>
      <c r="CC148" s="33">
        <v>4698</v>
      </c>
      <c r="CD148" s="33">
        <v>5011</v>
      </c>
      <c r="CE148" s="33">
        <v>3319</v>
      </c>
      <c r="CF148" s="33">
        <v>16629</v>
      </c>
      <c r="CG148" s="33">
        <v>21709</v>
      </c>
      <c r="CH148" s="33">
        <v>22111</v>
      </c>
      <c r="CI148" s="33">
        <v>18736</v>
      </c>
      <c r="CJ148" s="33">
        <v>18234</v>
      </c>
      <c r="CK148" s="33">
        <v>17997</v>
      </c>
      <c r="CL148" s="33">
        <v>14975</v>
      </c>
      <c r="CM148" s="33">
        <v>9150</v>
      </c>
      <c r="CN148" s="33">
        <v>16016</v>
      </c>
      <c r="CO148" s="33">
        <v>21440</v>
      </c>
      <c r="CP148" s="33">
        <v>39181</v>
      </c>
      <c r="CQ148" s="33">
        <v>39013</v>
      </c>
      <c r="CR148" s="33">
        <v>23891</v>
      </c>
      <c r="CS148" s="33">
        <v>0</v>
      </c>
      <c r="CT148" s="33">
        <v>46</v>
      </c>
      <c r="CU148" s="33">
        <v>29</v>
      </c>
      <c r="CV148" s="33">
        <v>0</v>
      </c>
      <c r="CW148" s="33">
        <v>748</v>
      </c>
      <c r="CX148" s="33">
        <v>210</v>
      </c>
      <c r="CY148" s="33">
        <v>259</v>
      </c>
      <c r="CZ148" s="33">
        <v>0</v>
      </c>
      <c r="DA148" s="33">
        <v>231</v>
      </c>
      <c r="DB148" s="33">
        <v>109</v>
      </c>
      <c r="DC148" s="33">
        <v>581</v>
      </c>
      <c r="DD148" s="33">
        <v>314</v>
      </c>
      <c r="DE148" s="33">
        <v>566</v>
      </c>
      <c r="DF148" s="33">
        <v>63</v>
      </c>
      <c r="DG148" s="33">
        <v>170</v>
      </c>
      <c r="DH148" s="33" t="s">
        <v>856</v>
      </c>
      <c r="DI148" s="33">
        <v>0</v>
      </c>
      <c r="DJ148" s="33">
        <v>286</v>
      </c>
      <c r="DK148" s="33">
        <v>1693</v>
      </c>
      <c r="DL148" s="33">
        <v>879</v>
      </c>
      <c r="DM148" s="33">
        <v>1735</v>
      </c>
      <c r="DN148" s="33">
        <v>2635</v>
      </c>
      <c r="DO148" s="33">
        <v>1582</v>
      </c>
      <c r="DP148" s="33">
        <v>2153</v>
      </c>
      <c r="DQ148" s="33">
        <v>2470</v>
      </c>
      <c r="DR148" s="33">
        <v>2166</v>
      </c>
      <c r="DS148" s="33">
        <v>2623</v>
      </c>
      <c r="DT148" s="33">
        <v>5898</v>
      </c>
      <c r="DU148" s="33">
        <v>740</v>
      </c>
      <c r="DV148" s="33">
        <v>7312</v>
      </c>
      <c r="DW148" s="33">
        <v>344764</v>
      </c>
      <c r="DX148" s="33">
        <v>397378</v>
      </c>
      <c r="DY148" s="33">
        <v>365390</v>
      </c>
      <c r="DZ148" s="33">
        <v>323414</v>
      </c>
      <c r="EA148" s="33">
        <v>339071</v>
      </c>
      <c r="EB148" s="33">
        <v>313809</v>
      </c>
      <c r="EC148" s="33">
        <v>233799</v>
      </c>
      <c r="ED148" s="33">
        <v>144497</v>
      </c>
      <c r="EE148" s="33">
        <v>265430</v>
      </c>
      <c r="EF148" s="33">
        <v>356409</v>
      </c>
      <c r="EG148" s="33">
        <v>676872</v>
      </c>
      <c r="EH148" s="33">
        <v>706084</v>
      </c>
      <c r="EI148" s="33">
        <v>457327</v>
      </c>
      <c r="EJ148" s="35">
        <v>2718704.2124000001</v>
      </c>
      <c r="EK148" s="35">
        <v>2127139.4382000002</v>
      </c>
      <c r="EL148" s="35">
        <v>1294508.1094</v>
      </c>
      <c r="EM148" s="34">
        <v>543336.49425999995</v>
      </c>
      <c r="EN148" s="35">
        <v>2848195.1035000002</v>
      </c>
      <c r="EO148" s="35">
        <v>2134668.0170999998</v>
      </c>
      <c r="EP148" s="35">
        <v>1057293.6525999999</v>
      </c>
      <c r="EQ148" s="34">
        <v>364825.29079</v>
      </c>
      <c r="ER148" s="37">
        <v>1175626.1662999999</v>
      </c>
      <c r="ES148" s="35">
        <v>1778319.4350000001</v>
      </c>
      <c r="ET148" s="35">
        <v>3565485.2266000002</v>
      </c>
      <c r="EU148" s="37">
        <v>3865438.1035000002</v>
      </c>
      <c r="EV148" s="35">
        <v>2703801.3870000001</v>
      </c>
      <c r="EW148" s="35">
        <v>4125606.0345999999</v>
      </c>
      <c r="EX148" s="35">
        <v>2933310.2518000002</v>
      </c>
      <c r="EY148" s="35">
        <v>1718011.4791999999</v>
      </c>
      <c r="EZ148" s="34">
        <v>744309.50546999997</v>
      </c>
      <c r="FA148" s="35">
        <v>4326798.1591999996</v>
      </c>
      <c r="FB148" s="35">
        <v>3084901.9756999998</v>
      </c>
      <c r="FC148" s="37">
        <v>1414628.0530000001</v>
      </c>
      <c r="FD148" s="34">
        <v>478669.16554000002</v>
      </c>
      <c r="FE148" s="35">
        <v>1693627.8211999999</v>
      </c>
      <c r="FF148" s="35">
        <v>2630093.3319000001</v>
      </c>
      <c r="FG148" s="35">
        <v>5346645.7647000002</v>
      </c>
      <c r="FH148" s="35">
        <v>5573702.0044999998</v>
      </c>
      <c r="FI148" s="35">
        <v>3582165.7020999999</v>
      </c>
      <c r="FJ148" s="35">
        <v>5162638.0334000001</v>
      </c>
      <c r="FK148" s="35">
        <v>6448117.9933000002</v>
      </c>
      <c r="FL148" s="35">
        <v>6525554.5163000003</v>
      </c>
      <c r="FM148" s="35">
        <v>5716199.0071</v>
      </c>
      <c r="FN148" s="40">
        <v>5648705.9699999997</v>
      </c>
      <c r="FO148" s="35">
        <v>5601661.1475999998</v>
      </c>
      <c r="FP148" s="35">
        <v>4429836.7527999999</v>
      </c>
      <c r="FQ148" s="37">
        <v>2680253.4139999999</v>
      </c>
      <c r="FR148" s="35">
        <v>4638598.4795000004</v>
      </c>
      <c r="FS148" s="37">
        <v>6480742.0126</v>
      </c>
      <c r="FT148" s="37">
        <v>11815976.397</v>
      </c>
      <c r="FU148" s="35">
        <v>11999567.458000001</v>
      </c>
      <c r="FV148" s="35">
        <v>7278082.4878000002</v>
      </c>
      <c r="FW148" s="39">
        <v>51.939150630999997</v>
      </c>
      <c r="FX148" s="39">
        <v>52.977196530999997</v>
      </c>
      <c r="FY148" s="33">
        <v>1912</v>
      </c>
      <c r="FZ148" s="39">
        <v>89.776272133000006</v>
      </c>
      <c r="GA148" s="39">
        <v>91.574076640000001</v>
      </c>
      <c r="GB148" s="33">
        <v>3305</v>
      </c>
      <c r="GC148" s="47">
        <f t="shared" si="11"/>
        <v>0</v>
      </c>
      <c r="GD148" s="49">
        <f t="shared" si="12"/>
        <v>0</v>
      </c>
      <c r="GE148" s="31">
        <f t="shared" si="13"/>
        <v>1</v>
      </c>
    </row>
    <row r="149" spans="1:187" hidden="1" x14ac:dyDescent="0.25">
      <c r="A149" s="32" t="s">
        <v>1102</v>
      </c>
      <c r="B149" s="32" t="s">
        <v>1102</v>
      </c>
      <c r="C149" s="32" t="s">
        <v>1103</v>
      </c>
      <c r="D149" s="45" t="s">
        <v>1645</v>
      </c>
      <c r="E149" s="45">
        <f t="shared" si="10"/>
        <v>50</v>
      </c>
      <c r="F149" s="33">
        <v>2292</v>
      </c>
      <c r="G149" s="33">
        <v>2231</v>
      </c>
      <c r="H149" s="33">
        <v>1790</v>
      </c>
      <c r="I149" s="33">
        <v>1456</v>
      </c>
      <c r="J149" s="33">
        <v>2362</v>
      </c>
      <c r="K149" s="33">
        <v>1751</v>
      </c>
      <c r="L149" s="33">
        <v>1112</v>
      </c>
      <c r="M149" s="33">
        <v>553</v>
      </c>
      <c r="N149" s="33">
        <v>4247</v>
      </c>
      <c r="O149" s="33">
        <v>3373</v>
      </c>
      <c r="P149" s="33">
        <v>2007</v>
      </c>
      <c r="Q149" s="33">
        <v>2258</v>
      </c>
      <c r="R149" s="33">
        <v>1662</v>
      </c>
      <c r="S149" s="33">
        <v>22581</v>
      </c>
      <c r="T149" s="33">
        <v>15461</v>
      </c>
      <c r="U149" s="33">
        <v>8237</v>
      </c>
      <c r="V149" s="33">
        <v>3138</v>
      </c>
      <c r="W149" s="33">
        <v>22293</v>
      </c>
      <c r="X149" s="33">
        <v>13942</v>
      </c>
      <c r="Y149" s="33">
        <v>5810</v>
      </c>
      <c r="Z149" s="33">
        <v>1630</v>
      </c>
      <c r="AA149" s="33">
        <v>21187</v>
      </c>
      <c r="AB149" s="33">
        <v>20120</v>
      </c>
      <c r="AC149" s="33">
        <v>16102</v>
      </c>
      <c r="AD149" s="33">
        <v>20528</v>
      </c>
      <c r="AE149" s="33">
        <v>15155</v>
      </c>
      <c r="AF149" s="33">
        <v>3944</v>
      </c>
      <c r="AG149" s="33">
        <v>3142</v>
      </c>
      <c r="AH149" s="33">
        <v>1975</v>
      </c>
      <c r="AI149" s="33">
        <v>1270</v>
      </c>
      <c r="AJ149" s="33">
        <v>4068</v>
      </c>
      <c r="AK149" s="33">
        <v>2542</v>
      </c>
      <c r="AL149" s="33">
        <v>1382</v>
      </c>
      <c r="AM149" s="33">
        <v>565</v>
      </c>
      <c r="AN149" s="33">
        <v>4976</v>
      </c>
      <c r="AO149" s="33">
        <v>4325</v>
      </c>
      <c r="AP149" s="33">
        <v>3006</v>
      </c>
      <c r="AQ149" s="33">
        <v>3757</v>
      </c>
      <c r="AR149" s="33">
        <v>2824</v>
      </c>
      <c r="AS149" s="33">
        <v>1258</v>
      </c>
      <c r="AT149" s="33">
        <v>1401</v>
      </c>
      <c r="AU149" s="33">
        <v>1137</v>
      </c>
      <c r="AV149" s="33">
        <v>943</v>
      </c>
      <c r="AW149" s="33">
        <v>1418</v>
      </c>
      <c r="AX149" s="33">
        <v>1152</v>
      </c>
      <c r="AY149" s="33">
        <v>752</v>
      </c>
      <c r="AZ149" s="33">
        <v>402</v>
      </c>
      <c r="BA149" s="33">
        <v>2698</v>
      </c>
      <c r="BB149" s="33">
        <v>2113</v>
      </c>
      <c r="BC149" s="33">
        <v>1283</v>
      </c>
      <c r="BD149" s="33">
        <v>1363</v>
      </c>
      <c r="BE149" s="33">
        <v>1006</v>
      </c>
      <c r="BF149" s="33">
        <v>2686</v>
      </c>
      <c r="BG149" s="33">
        <v>1741</v>
      </c>
      <c r="BH149" s="33">
        <v>838</v>
      </c>
      <c r="BI149" s="33">
        <v>327</v>
      </c>
      <c r="BJ149" s="33">
        <v>2650</v>
      </c>
      <c r="BK149" s="33">
        <v>1390</v>
      </c>
      <c r="BL149" s="33">
        <v>630</v>
      </c>
      <c r="BM149" s="33">
        <v>163</v>
      </c>
      <c r="BN149" s="33">
        <v>2278</v>
      </c>
      <c r="BO149" s="33">
        <v>2212</v>
      </c>
      <c r="BP149" s="33">
        <v>1723</v>
      </c>
      <c r="BQ149" s="33">
        <v>2394</v>
      </c>
      <c r="BR149" s="33">
        <v>1818</v>
      </c>
      <c r="BS149" s="33">
        <v>2051</v>
      </c>
      <c r="BT149" s="33">
        <v>1487</v>
      </c>
      <c r="BU149" s="33">
        <v>946</v>
      </c>
      <c r="BV149" s="33">
        <v>652</v>
      </c>
      <c r="BW149" s="33">
        <v>1889</v>
      </c>
      <c r="BX149" s="33">
        <v>1184</v>
      </c>
      <c r="BY149" s="33">
        <v>608</v>
      </c>
      <c r="BZ149" s="33">
        <v>257</v>
      </c>
      <c r="CA149" s="33">
        <v>2328</v>
      </c>
      <c r="CB149" s="33">
        <v>2040</v>
      </c>
      <c r="CC149" s="33">
        <v>1506</v>
      </c>
      <c r="CD149" s="33">
        <v>1831</v>
      </c>
      <c r="CE149" s="33">
        <v>1369</v>
      </c>
      <c r="CF149" s="33">
        <v>10533</v>
      </c>
      <c r="CG149" s="33">
        <v>11749</v>
      </c>
      <c r="CH149" s="33">
        <v>9379</v>
      </c>
      <c r="CI149" s="33">
        <v>6779</v>
      </c>
      <c r="CJ149" s="33">
        <v>10869</v>
      </c>
      <c r="CK149" s="33">
        <v>9487</v>
      </c>
      <c r="CL149" s="33">
        <v>5892</v>
      </c>
      <c r="CM149" s="33">
        <v>2802</v>
      </c>
      <c r="CN149" s="33">
        <v>20545</v>
      </c>
      <c r="CO149" s="33">
        <v>16580</v>
      </c>
      <c r="CP149" s="33">
        <v>10626</v>
      </c>
      <c r="CQ149" s="33">
        <v>11596</v>
      </c>
      <c r="CR149" s="33">
        <v>8143</v>
      </c>
      <c r="CS149" s="33">
        <v>0</v>
      </c>
      <c r="CT149" s="33" t="s">
        <v>856</v>
      </c>
      <c r="CU149" s="33" t="s">
        <v>856</v>
      </c>
      <c r="CV149" s="33">
        <v>18</v>
      </c>
      <c r="CW149" s="33">
        <v>114</v>
      </c>
      <c r="CX149" s="33">
        <v>5</v>
      </c>
      <c r="CY149" s="33">
        <v>54</v>
      </c>
      <c r="CZ149" s="33">
        <v>0</v>
      </c>
      <c r="DA149" s="33">
        <v>77</v>
      </c>
      <c r="DB149" s="33">
        <v>256</v>
      </c>
      <c r="DC149" s="33">
        <v>140</v>
      </c>
      <c r="DD149" s="33">
        <v>116</v>
      </c>
      <c r="DE149" s="33">
        <v>259</v>
      </c>
      <c r="DF149" s="33" t="s">
        <v>856</v>
      </c>
      <c r="DG149" s="33">
        <v>250</v>
      </c>
      <c r="DH149" s="33">
        <v>0</v>
      </c>
      <c r="DI149" s="33">
        <v>314</v>
      </c>
      <c r="DJ149" s="33">
        <v>72</v>
      </c>
      <c r="DK149" s="33" t="s">
        <v>856</v>
      </c>
      <c r="DL149" s="33">
        <v>947</v>
      </c>
      <c r="DM149" s="33">
        <v>1066</v>
      </c>
      <c r="DN149" s="33">
        <v>838</v>
      </c>
      <c r="DO149" s="33">
        <v>1388</v>
      </c>
      <c r="DP149" s="33">
        <v>650</v>
      </c>
      <c r="DQ149" s="33">
        <v>2287</v>
      </c>
      <c r="DR149" s="33">
        <v>2020</v>
      </c>
      <c r="DS149" s="33">
        <v>866</v>
      </c>
      <c r="DT149" s="33">
        <v>3126</v>
      </c>
      <c r="DU149" s="33">
        <v>833</v>
      </c>
      <c r="DV149" s="33">
        <v>3130</v>
      </c>
      <c r="DW149" s="33">
        <v>252950</v>
      </c>
      <c r="DX149" s="33">
        <v>249484</v>
      </c>
      <c r="DY149" s="33">
        <v>201731</v>
      </c>
      <c r="DZ149" s="33">
        <v>166712</v>
      </c>
      <c r="EA149" s="33">
        <v>262885</v>
      </c>
      <c r="EB149" s="33">
        <v>198465</v>
      </c>
      <c r="EC149" s="33">
        <v>128166</v>
      </c>
      <c r="ED149" s="33">
        <v>63137</v>
      </c>
      <c r="EE149" s="33">
        <v>481461</v>
      </c>
      <c r="EF149" s="33">
        <v>383107</v>
      </c>
      <c r="EG149" s="33">
        <v>224361</v>
      </c>
      <c r="EH149" s="33">
        <v>251093</v>
      </c>
      <c r="EI149" s="33">
        <v>183508</v>
      </c>
      <c r="EJ149" s="35">
        <v>2137184.7133999998</v>
      </c>
      <c r="EK149" s="35">
        <v>1493259.9375</v>
      </c>
      <c r="EL149" s="34">
        <v>771587.77122999995</v>
      </c>
      <c r="EM149" s="34">
        <v>308863.96045000001</v>
      </c>
      <c r="EN149" s="35">
        <v>2008698.5981999999</v>
      </c>
      <c r="EO149" s="37">
        <v>1271662.2660000001</v>
      </c>
      <c r="EP149" s="34">
        <v>562452.54495999997</v>
      </c>
      <c r="EQ149" s="34">
        <v>152573.30017999999</v>
      </c>
      <c r="ER149" s="35">
        <v>2013381.969</v>
      </c>
      <c r="ES149" s="35">
        <v>1883114.9961999999</v>
      </c>
      <c r="ET149" s="35">
        <v>1482571.7556</v>
      </c>
      <c r="EU149" s="35">
        <v>1914171.0496</v>
      </c>
      <c r="EV149" s="37">
        <v>1413043.3213</v>
      </c>
      <c r="EW149" s="35">
        <v>3649027.2609000001</v>
      </c>
      <c r="EX149" s="35">
        <v>2104947.3010999998</v>
      </c>
      <c r="EY149" s="34">
        <v>915909.88243999996</v>
      </c>
      <c r="EZ149" s="34">
        <v>288035.98664999998</v>
      </c>
      <c r="FA149" s="35">
        <v>3538203.4742000001</v>
      </c>
      <c r="FB149" s="35">
        <v>1775379.1421000001</v>
      </c>
      <c r="FC149" s="34">
        <v>677957.90564000001</v>
      </c>
      <c r="FD149" s="34">
        <v>127660.54049</v>
      </c>
      <c r="FE149" s="35">
        <v>2460922.2555999998</v>
      </c>
      <c r="FF149" s="35">
        <v>2531513.2322999998</v>
      </c>
      <c r="FG149" s="35">
        <v>2335986.5688999998</v>
      </c>
      <c r="FH149" s="35">
        <v>3131531.5572000002</v>
      </c>
      <c r="FI149" s="35">
        <v>2617167.8794</v>
      </c>
      <c r="FJ149" s="37">
        <v>3083047.3840000001</v>
      </c>
      <c r="FK149" s="35">
        <v>3534599.2595000002</v>
      </c>
      <c r="FL149" s="37">
        <v>2935403.804</v>
      </c>
      <c r="FM149" s="37">
        <v>2397794.835</v>
      </c>
      <c r="FN149" s="37">
        <v>3463788.827</v>
      </c>
      <c r="FO149" s="35">
        <v>2876263.9068999998</v>
      </c>
      <c r="FP149" s="35">
        <v>2057270.3025</v>
      </c>
      <c r="FQ149" s="34">
        <v>956913.09192000004</v>
      </c>
      <c r="FR149" s="35">
        <v>6745572.7774</v>
      </c>
      <c r="FS149" s="35">
        <v>5290065.1934000002</v>
      </c>
      <c r="FT149" s="35">
        <v>3229458.6189000001</v>
      </c>
      <c r="FU149" s="35">
        <v>3543112.3180999998</v>
      </c>
      <c r="FV149" s="35">
        <v>2496872.5030999999</v>
      </c>
      <c r="FW149" s="39">
        <v>68.988902757000005</v>
      </c>
      <c r="FX149" s="39">
        <v>63.373570520999998</v>
      </c>
      <c r="FY149" s="33">
        <v>1197</v>
      </c>
      <c r="FZ149" s="39">
        <v>122.37308842</v>
      </c>
      <c r="GA149" s="39">
        <v>118.85853452000001</v>
      </c>
      <c r="GB149" s="33">
        <v>2245</v>
      </c>
      <c r="GC149" s="47">
        <f t="shared" si="11"/>
        <v>0</v>
      </c>
      <c r="GD149" s="49">
        <f t="shared" si="12"/>
        <v>0</v>
      </c>
      <c r="GE149" s="31">
        <f t="shared" si="13"/>
        <v>4</v>
      </c>
    </row>
    <row r="150" spans="1:187" hidden="1" x14ac:dyDescent="0.25">
      <c r="A150" s="32" t="s">
        <v>1050</v>
      </c>
      <c r="B150" s="32" t="s">
        <v>1050</v>
      </c>
      <c r="C150" s="32" t="s">
        <v>1051</v>
      </c>
      <c r="D150" s="45" t="s">
        <v>1601</v>
      </c>
      <c r="E150" s="45">
        <f t="shared" si="10"/>
        <v>20</v>
      </c>
      <c r="F150" s="33">
        <v>1346</v>
      </c>
      <c r="G150" s="33">
        <v>1458</v>
      </c>
      <c r="H150" s="33">
        <v>1388</v>
      </c>
      <c r="I150" s="33">
        <v>1147</v>
      </c>
      <c r="J150" s="33">
        <v>1220</v>
      </c>
      <c r="K150" s="33">
        <v>1265</v>
      </c>
      <c r="L150" s="33">
        <v>978</v>
      </c>
      <c r="M150" s="33">
        <v>461</v>
      </c>
      <c r="N150" s="33">
        <v>623</v>
      </c>
      <c r="O150" s="33">
        <v>2019</v>
      </c>
      <c r="P150" s="33">
        <v>3884</v>
      </c>
      <c r="Q150" s="33">
        <v>2009</v>
      </c>
      <c r="R150" s="33">
        <v>728</v>
      </c>
      <c r="S150" s="33">
        <v>14269</v>
      </c>
      <c r="T150" s="33">
        <v>11675</v>
      </c>
      <c r="U150" s="33">
        <v>7453</v>
      </c>
      <c r="V150" s="33">
        <v>3334</v>
      </c>
      <c r="W150" s="33">
        <v>14300</v>
      </c>
      <c r="X150" s="33">
        <v>10302</v>
      </c>
      <c r="Y150" s="33">
        <v>5859</v>
      </c>
      <c r="Z150" s="33">
        <v>1832</v>
      </c>
      <c r="AA150" s="33">
        <v>3918</v>
      </c>
      <c r="AB150" s="33">
        <v>15076</v>
      </c>
      <c r="AC150" s="33">
        <v>29476</v>
      </c>
      <c r="AD150" s="33">
        <v>15055</v>
      </c>
      <c r="AE150" s="33">
        <v>5499</v>
      </c>
      <c r="AF150" s="33">
        <v>1576</v>
      </c>
      <c r="AG150" s="33">
        <v>1625</v>
      </c>
      <c r="AH150" s="33">
        <v>1237</v>
      </c>
      <c r="AI150" s="33">
        <v>950</v>
      </c>
      <c r="AJ150" s="33">
        <v>1833</v>
      </c>
      <c r="AK150" s="33">
        <v>1712</v>
      </c>
      <c r="AL150" s="33">
        <v>1116</v>
      </c>
      <c r="AM150" s="33">
        <v>448</v>
      </c>
      <c r="AN150" s="33">
        <v>635</v>
      </c>
      <c r="AO150" s="33">
        <v>2381</v>
      </c>
      <c r="AP150" s="33">
        <v>4468</v>
      </c>
      <c r="AQ150" s="33">
        <v>2165</v>
      </c>
      <c r="AR150" s="33">
        <v>848</v>
      </c>
      <c r="AS150" s="33">
        <v>713</v>
      </c>
      <c r="AT150" s="33">
        <v>907</v>
      </c>
      <c r="AU150" s="33">
        <v>863</v>
      </c>
      <c r="AV150" s="33">
        <v>760</v>
      </c>
      <c r="AW150" s="33">
        <v>769</v>
      </c>
      <c r="AX150" s="33">
        <v>862</v>
      </c>
      <c r="AY150" s="33">
        <v>661</v>
      </c>
      <c r="AZ150" s="33">
        <v>320</v>
      </c>
      <c r="BA150" s="33">
        <v>391</v>
      </c>
      <c r="BB150" s="33">
        <v>1305</v>
      </c>
      <c r="BC150" s="33">
        <v>2529</v>
      </c>
      <c r="BD150" s="33">
        <v>1212</v>
      </c>
      <c r="BE150" s="33">
        <v>418</v>
      </c>
      <c r="BF150" s="33">
        <v>863</v>
      </c>
      <c r="BG150" s="33">
        <v>718</v>
      </c>
      <c r="BH150" s="33">
        <v>374</v>
      </c>
      <c r="BI150" s="33">
        <v>190</v>
      </c>
      <c r="BJ150" s="33">
        <v>1064</v>
      </c>
      <c r="BK150" s="33">
        <v>850</v>
      </c>
      <c r="BL150" s="33">
        <v>455</v>
      </c>
      <c r="BM150" s="33">
        <v>128</v>
      </c>
      <c r="BN150" s="33">
        <v>244</v>
      </c>
      <c r="BO150" s="33">
        <v>1076</v>
      </c>
      <c r="BP150" s="33">
        <v>1939</v>
      </c>
      <c r="BQ150" s="33">
        <v>953</v>
      </c>
      <c r="BR150" s="33">
        <v>430</v>
      </c>
      <c r="BS150" s="33">
        <v>959</v>
      </c>
      <c r="BT150" s="33">
        <v>955</v>
      </c>
      <c r="BU150" s="33">
        <v>762</v>
      </c>
      <c r="BV150" s="33">
        <v>604</v>
      </c>
      <c r="BW150" s="33">
        <v>980</v>
      </c>
      <c r="BX150" s="33">
        <v>860</v>
      </c>
      <c r="BY150" s="33">
        <v>600</v>
      </c>
      <c r="BZ150" s="33">
        <v>257</v>
      </c>
      <c r="CA150" s="33">
        <v>365</v>
      </c>
      <c r="CB150" s="33">
        <v>1328</v>
      </c>
      <c r="CC150" s="33">
        <v>2534</v>
      </c>
      <c r="CD150" s="33">
        <v>1272</v>
      </c>
      <c r="CE150" s="33">
        <v>478</v>
      </c>
      <c r="CF150" s="33">
        <v>7096</v>
      </c>
      <c r="CG150" s="33">
        <v>9158</v>
      </c>
      <c r="CH150" s="33">
        <v>10810</v>
      </c>
      <c r="CI150" s="33">
        <v>10145</v>
      </c>
      <c r="CJ150" s="33">
        <v>5854</v>
      </c>
      <c r="CK150" s="33">
        <v>8346</v>
      </c>
      <c r="CL150" s="33">
        <v>7373</v>
      </c>
      <c r="CM150" s="33">
        <v>3817</v>
      </c>
      <c r="CN150" s="33">
        <v>4512</v>
      </c>
      <c r="CO150" s="33">
        <v>14127</v>
      </c>
      <c r="CP150" s="33">
        <v>26353</v>
      </c>
      <c r="CQ150" s="33">
        <v>13282</v>
      </c>
      <c r="CR150" s="33">
        <v>4325</v>
      </c>
      <c r="CS150" s="33" t="s">
        <v>856</v>
      </c>
      <c r="CT150" s="33" t="s">
        <v>856</v>
      </c>
      <c r="CU150" s="33">
        <v>14</v>
      </c>
      <c r="CV150" s="33">
        <v>49</v>
      </c>
      <c r="CW150" s="33">
        <v>170</v>
      </c>
      <c r="CX150" s="33">
        <v>213</v>
      </c>
      <c r="CY150" s="33">
        <v>73</v>
      </c>
      <c r="CZ150" s="33">
        <v>0</v>
      </c>
      <c r="DA150" s="33">
        <v>91</v>
      </c>
      <c r="DB150" s="33">
        <v>88</v>
      </c>
      <c r="DC150" s="33">
        <v>8</v>
      </c>
      <c r="DD150" s="33">
        <v>60</v>
      </c>
      <c r="DE150" s="33">
        <v>0</v>
      </c>
      <c r="DF150" s="33">
        <v>0</v>
      </c>
      <c r="DG150" s="33">
        <v>50</v>
      </c>
      <c r="DH150" s="33">
        <v>430</v>
      </c>
      <c r="DI150" s="33">
        <v>131</v>
      </c>
      <c r="DJ150" s="33">
        <v>0</v>
      </c>
      <c r="DK150" s="33">
        <v>0</v>
      </c>
      <c r="DL150" s="33">
        <v>425</v>
      </c>
      <c r="DM150" s="33">
        <v>57</v>
      </c>
      <c r="DN150" s="33">
        <v>608</v>
      </c>
      <c r="DO150" s="33">
        <v>572</v>
      </c>
      <c r="DP150" s="33">
        <v>571</v>
      </c>
      <c r="DQ150" s="33">
        <v>836</v>
      </c>
      <c r="DR150" s="33">
        <v>442</v>
      </c>
      <c r="DS150" s="33">
        <v>577</v>
      </c>
      <c r="DT150" s="33">
        <v>1208</v>
      </c>
      <c r="DU150" s="33">
        <v>72</v>
      </c>
      <c r="DV150" s="33">
        <v>3612</v>
      </c>
      <c r="DW150" s="33">
        <v>159399</v>
      </c>
      <c r="DX150" s="33">
        <v>175358</v>
      </c>
      <c r="DY150" s="33">
        <v>171452</v>
      </c>
      <c r="DZ150" s="33">
        <v>143513</v>
      </c>
      <c r="EA150" s="33">
        <v>142926</v>
      </c>
      <c r="EB150" s="33">
        <v>151008</v>
      </c>
      <c r="EC150" s="33">
        <v>121149</v>
      </c>
      <c r="ED150" s="33">
        <v>56616</v>
      </c>
      <c r="EE150" s="33">
        <v>76428</v>
      </c>
      <c r="EF150" s="33">
        <v>244564</v>
      </c>
      <c r="EG150" s="33">
        <v>471660</v>
      </c>
      <c r="EH150" s="33">
        <v>243429</v>
      </c>
      <c r="EI150" s="33">
        <v>85340</v>
      </c>
      <c r="EJ150" s="35">
        <v>1355739.0134999999</v>
      </c>
      <c r="EK150" s="35">
        <v>1151942.1318000001</v>
      </c>
      <c r="EL150" s="34">
        <v>708989.02992</v>
      </c>
      <c r="EM150" s="34">
        <v>321649.56426000001</v>
      </c>
      <c r="EN150" s="35">
        <v>1342279.7852</v>
      </c>
      <c r="EO150" s="35">
        <v>1016670.0744</v>
      </c>
      <c r="EP150" s="34">
        <v>557722.28425000003</v>
      </c>
      <c r="EQ150" s="34">
        <v>170610.70423999999</v>
      </c>
      <c r="ER150" s="34">
        <v>347745.03829</v>
      </c>
      <c r="ES150" s="35">
        <v>1474869.2964999999</v>
      </c>
      <c r="ET150" s="35">
        <v>2821000.7763999999</v>
      </c>
      <c r="EU150" s="35">
        <v>1436942.4097</v>
      </c>
      <c r="EV150" s="34">
        <v>545045.06674000004</v>
      </c>
      <c r="EW150" s="35">
        <v>1044552.7572</v>
      </c>
      <c r="EX150" s="34">
        <v>815248.35381</v>
      </c>
      <c r="EY150" s="34">
        <v>391638.94173000002</v>
      </c>
      <c r="EZ150" s="34">
        <v>186747.41454999999</v>
      </c>
      <c r="FA150" s="35">
        <v>1137331.6213</v>
      </c>
      <c r="FB150" s="34">
        <v>861057.13156000001</v>
      </c>
      <c r="FC150" s="34">
        <v>457947.97220999998</v>
      </c>
      <c r="FD150" s="34">
        <v>127172.50761</v>
      </c>
      <c r="FE150" s="34">
        <v>248824.35800000001</v>
      </c>
      <c r="FF150" s="35">
        <v>1229506.7326</v>
      </c>
      <c r="FG150" s="35">
        <v>2076335.4055000001</v>
      </c>
      <c r="FH150" s="35">
        <v>1051851.9117999999</v>
      </c>
      <c r="FI150" s="37">
        <v>415178.29203999997</v>
      </c>
      <c r="FJ150" s="35">
        <v>1843901.9994000001</v>
      </c>
      <c r="FK150" s="35">
        <v>2557630.8113000002</v>
      </c>
      <c r="FL150" s="35">
        <v>2587771.1247999999</v>
      </c>
      <c r="FM150" s="35">
        <v>2334817.9733000002</v>
      </c>
      <c r="FN150" s="37">
        <v>1840875.9469999999</v>
      </c>
      <c r="FO150" s="35">
        <v>2287575.0482999999</v>
      </c>
      <c r="FP150" s="35">
        <v>1856253.2849000001</v>
      </c>
      <c r="FQ150" s="34">
        <v>927599.46203000005</v>
      </c>
      <c r="FR150" s="35">
        <v>1106829.0381</v>
      </c>
      <c r="FS150" s="35">
        <v>3537069.4166000001</v>
      </c>
      <c r="FT150" s="35">
        <v>7013268.9267999995</v>
      </c>
      <c r="FU150" s="35">
        <v>3469356.1682000002</v>
      </c>
      <c r="FV150" s="35">
        <v>1109902.1014</v>
      </c>
      <c r="FW150" s="41">
        <v>66.955188647</v>
      </c>
      <c r="FX150" s="39">
        <v>69.353148519000001</v>
      </c>
      <c r="FY150" s="33">
        <v>728</v>
      </c>
      <c r="FZ150" s="39">
        <v>100.32720516000001</v>
      </c>
      <c r="GA150" s="39">
        <v>101.36229399</v>
      </c>
      <c r="GB150" s="33">
        <v>1064</v>
      </c>
      <c r="GC150" s="47">
        <f t="shared" si="11"/>
        <v>0</v>
      </c>
      <c r="GD150" s="49">
        <f t="shared" si="12"/>
        <v>0</v>
      </c>
      <c r="GE150" s="31">
        <f t="shared" si="13"/>
        <v>2</v>
      </c>
    </row>
    <row r="151" spans="1:187" hidden="1" x14ac:dyDescent="0.25">
      <c r="A151" s="32" t="s">
        <v>889</v>
      </c>
      <c r="B151" s="32" t="s">
        <v>889</v>
      </c>
      <c r="C151" s="32" t="s">
        <v>890</v>
      </c>
      <c r="D151" s="45" t="s">
        <v>1518</v>
      </c>
      <c r="E151" s="45">
        <f t="shared" si="10"/>
        <v>45</v>
      </c>
      <c r="F151" s="33">
        <v>1095</v>
      </c>
      <c r="G151" s="33">
        <v>1317</v>
      </c>
      <c r="H151" s="33">
        <v>1253</v>
      </c>
      <c r="I151" s="33">
        <v>1115</v>
      </c>
      <c r="J151" s="33">
        <v>1052</v>
      </c>
      <c r="K151" s="33">
        <v>1061</v>
      </c>
      <c r="L151" s="33">
        <v>907</v>
      </c>
      <c r="M151" s="33">
        <v>493</v>
      </c>
      <c r="N151" s="33">
        <v>487</v>
      </c>
      <c r="O151" s="33">
        <v>957</v>
      </c>
      <c r="P151" s="33">
        <v>3060</v>
      </c>
      <c r="Q151" s="33">
        <v>2565</v>
      </c>
      <c r="R151" s="33">
        <v>1224</v>
      </c>
      <c r="S151" s="33">
        <v>7304</v>
      </c>
      <c r="T151" s="33">
        <v>6297</v>
      </c>
      <c r="U151" s="33">
        <v>4042</v>
      </c>
      <c r="V151" s="33">
        <v>2103</v>
      </c>
      <c r="W151" s="33">
        <v>7532</v>
      </c>
      <c r="X151" s="33">
        <v>5952</v>
      </c>
      <c r="Y151" s="33">
        <v>3246</v>
      </c>
      <c r="Z151" s="33">
        <v>1219</v>
      </c>
      <c r="AA151" s="33">
        <v>2070</v>
      </c>
      <c r="AB151" s="33">
        <v>4009</v>
      </c>
      <c r="AC151" s="33">
        <v>12807</v>
      </c>
      <c r="AD151" s="33">
        <v>12785</v>
      </c>
      <c r="AE151" s="33">
        <v>6024</v>
      </c>
      <c r="AF151" s="33">
        <v>1790</v>
      </c>
      <c r="AG151" s="33">
        <v>1856</v>
      </c>
      <c r="AH151" s="33">
        <v>1537</v>
      </c>
      <c r="AI151" s="33">
        <v>1262</v>
      </c>
      <c r="AJ151" s="33">
        <v>1869</v>
      </c>
      <c r="AK151" s="33">
        <v>1710</v>
      </c>
      <c r="AL151" s="33">
        <v>1228</v>
      </c>
      <c r="AM151" s="33">
        <v>618</v>
      </c>
      <c r="AN151" s="33">
        <v>663</v>
      </c>
      <c r="AO151" s="33">
        <v>1266</v>
      </c>
      <c r="AP151" s="33">
        <v>4329</v>
      </c>
      <c r="AQ151" s="33">
        <v>3713</v>
      </c>
      <c r="AR151" s="33">
        <v>1899</v>
      </c>
      <c r="AS151" s="33">
        <v>765</v>
      </c>
      <c r="AT151" s="33">
        <v>1073</v>
      </c>
      <c r="AU151" s="33">
        <v>1127</v>
      </c>
      <c r="AV151" s="33">
        <v>1050</v>
      </c>
      <c r="AW151" s="33">
        <v>747</v>
      </c>
      <c r="AX151" s="33">
        <v>850</v>
      </c>
      <c r="AY151" s="33">
        <v>753</v>
      </c>
      <c r="AZ151" s="33">
        <v>471</v>
      </c>
      <c r="BA151" s="33">
        <v>379</v>
      </c>
      <c r="BB151" s="33">
        <v>809</v>
      </c>
      <c r="BC151" s="33">
        <v>2674</v>
      </c>
      <c r="BD151" s="33">
        <v>1996</v>
      </c>
      <c r="BE151" s="33">
        <v>978</v>
      </c>
      <c r="BF151" s="33">
        <v>1025</v>
      </c>
      <c r="BG151" s="33">
        <v>783</v>
      </c>
      <c r="BH151" s="33">
        <v>410</v>
      </c>
      <c r="BI151" s="33">
        <v>212</v>
      </c>
      <c r="BJ151" s="33">
        <v>1122</v>
      </c>
      <c r="BK151" s="33">
        <v>860</v>
      </c>
      <c r="BL151" s="33">
        <v>475</v>
      </c>
      <c r="BM151" s="33">
        <v>147</v>
      </c>
      <c r="BN151" s="33">
        <v>284</v>
      </c>
      <c r="BO151" s="33">
        <v>457</v>
      </c>
      <c r="BP151" s="33">
        <v>1655</v>
      </c>
      <c r="BQ151" s="33">
        <v>1717</v>
      </c>
      <c r="BR151" s="33">
        <v>921</v>
      </c>
      <c r="BS151" s="33">
        <v>965</v>
      </c>
      <c r="BT151" s="33">
        <v>1028</v>
      </c>
      <c r="BU151" s="33">
        <v>903</v>
      </c>
      <c r="BV151" s="33">
        <v>717</v>
      </c>
      <c r="BW151" s="33">
        <v>908</v>
      </c>
      <c r="BX151" s="33">
        <v>866</v>
      </c>
      <c r="BY151" s="33">
        <v>611</v>
      </c>
      <c r="BZ151" s="33">
        <v>319</v>
      </c>
      <c r="CA151" s="33">
        <v>342</v>
      </c>
      <c r="CB151" s="33">
        <v>690</v>
      </c>
      <c r="CC151" s="33">
        <v>2293</v>
      </c>
      <c r="CD151" s="33">
        <v>1990</v>
      </c>
      <c r="CE151" s="33">
        <v>1002</v>
      </c>
      <c r="CF151" s="33">
        <v>6564</v>
      </c>
      <c r="CG151" s="33">
        <v>9726</v>
      </c>
      <c r="CH151" s="33">
        <v>9687</v>
      </c>
      <c r="CI151" s="33">
        <v>9965</v>
      </c>
      <c r="CJ151" s="33">
        <v>6027</v>
      </c>
      <c r="CK151" s="33">
        <v>7521</v>
      </c>
      <c r="CL151" s="33">
        <v>6486</v>
      </c>
      <c r="CM151" s="33">
        <v>4483</v>
      </c>
      <c r="CN151" s="33">
        <v>3035</v>
      </c>
      <c r="CO151" s="33">
        <v>7367</v>
      </c>
      <c r="CP151" s="33">
        <v>23868</v>
      </c>
      <c r="CQ151" s="33">
        <v>17614</v>
      </c>
      <c r="CR151" s="33">
        <v>8575</v>
      </c>
      <c r="CS151" s="33">
        <v>0</v>
      </c>
      <c r="CT151" s="33">
        <v>35</v>
      </c>
      <c r="CU151" s="33">
        <v>0</v>
      </c>
      <c r="CV151" s="33">
        <v>0</v>
      </c>
      <c r="CW151" s="33">
        <v>33</v>
      </c>
      <c r="CX151" s="33">
        <v>0</v>
      </c>
      <c r="CY151" s="33">
        <v>82</v>
      </c>
      <c r="CZ151" s="33">
        <v>0</v>
      </c>
      <c r="DA151" s="33">
        <v>0</v>
      </c>
      <c r="DB151" s="33">
        <v>26</v>
      </c>
      <c r="DC151" s="33">
        <v>0</v>
      </c>
      <c r="DD151" s="33">
        <v>5</v>
      </c>
      <c r="DE151" s="33">
        <v>0</v>
      </c>
      <c r="DF151" s="33">
        <v>0</v>
      </c>
      <c r="DG151" s="33">
        <v>26</v>
      </c>
      <c r="DH151" s="33">
        <v>312</v>
      </c>
      <c r="DI151" s="33">
        <v>196</v>
      </c>
      <c r="DJ151" s="33">
        <v>0</v>
      </c>
      <c r="DK151" s="33">
        <v>511</v>
      </c>
      <c r="DL151" s="33">
        <v>0</v>
      </c>
      <c r="DM151" s="33">
        <v>634</v>
      </c>
      <c r="DN151" s="33">
        <v>542</v>
      </c>
      <c r="DO151" s="33">
        <v>92</v>
      </c>
      <c r="DP151" s="33">
        <v>188</v>
      </c>
      <c r="DQ151" s="33">
        <v>995</v>
      </c>
      <c r="DR151" s="33">
        <v>600</v>
      </c>
      <c r="DS151" s="33">
        <v>1534</v>
      </c>
      <c r="DT151" s="33">
        <v>753</v>
      </c>
      <c r="DU151" s="33">
        <v>2064</v>
      </c>
      <c r="DV151" s="33">
        <v>3180</v>
      </c>
      <c r="DW151" s="33">
        <v>118105</v>
      </c>
      <c r="DX151" s="33">
        <v>148742</v>
      </c>
      <c r="DY151" s="33">
        <v>144513</v>
      </c>
      <c r="DZ151" s="33">
        <v>129818</v>
      </c>
      <c r="EA151" s="33">
        <v>115318</v>
      </c>
      <c r="EB151" s="33">
        <v>120486</v>
      </c>
      <c r="EC151" s="33">
        <v>104083</v>
      </c>
      <c r="ED151" s="33">
        <v>56799</v>
      </c>
      <c r="EE151" s="33">
        <v>54025</v>
      </c>
      <c r="EF151" s="33">
        <v>107836</v>
      </c>
      <c r="EG151" s="33">
        <v>349127</v>
      </c>
      <c r="EH151" s="33">
        <v>287734</v>
      </c>
      <c r="EI151" s="33">
        <v>139142</v>
      </c>
      <c r="EJ151" s="35">
        <v>788529.25179999997</v>
      </c>
      <c r="EK151" s="34">
        <v>709159.31287999998</v>
      </c>
      <c r="EL151" s="34">
        <v>456273.78262999997</v>
      </c>
      <c r="EM151" s="34">
        <v>237374.23890999999</v>
      </c>
      <c r="EN151" s="34">
        <v>818305.09053000004</v>
      </c>
      <c r="EO151" s="34">
        <v>664312.59254999994</v>
      </c>
      <c r="EP151" s="34">
        <v>364211.27781</v>
      </c>
      <c r="EQ151" s="35">
        <v>131387.7115</v>
      </c>
      <c r="ER151" s="34">
        <v>234102.79029</v>
      </c>
      <c r="ES151" s="35">
        <v>438872.02928999998</v>
      </c>
      <c r="ET151" s="35">
        <v>1420281.0755</v>
      </c>
      <c r="EU151" s="34">
        <v>1418847.1298</v>
      </c>
      <c r="EV151" s="34">
        <v>657450.23377000005</v>
      </c>
      <c r="EW151" s="35">
        <v>1272067.3143</v>
      </c>
      <c r="EX151" s="34">
        <v>922955.84774</v>
      </c>
      <c r="EY151" s="34">
        <v>441424.67220999999</v>
      </c>
      <c r="EZ151" s="34">
        <v>189559.96694000001</v>
      </c>
      <c r="FA151" s="35">
        <v>1063786.6576</v>
      </c>
      <c r="FB151" s="34">
        <v>804372.72528000001</v>
      </c>
      <c r="FC151" s="34">
        <v>395248.43498000002</v>
      </c>
      <c r="FD151" s="34">
        <v>133652.85149</v>
      </c>
      <c r="FE151" s="34">
        <v>300721.54573999997</v>
      </c>
      <c r="FF151" s="35">
        <v>480638.69728999998</v>
      </c>
      <c r="FG151" s="35">
        <v>1883780.2693</v>
      </c>
      <c r="FH151" s="34">
        <v>1622534.5122</v>
      </c>
      <c r="FI151" s="34">
        <v>935393.44597</v>
      </c>
      <c r="FJ151" s="35">
        <v>1735755.2523000001</v>
      </c>
      <c r="FK151" s="35">
        <v>2610606.8722000001</v>
      </c>
      <c r="FL151" s="37">
        <v>2855367.9010000001</v>
      </c>
      <c r="FM151" s="35">
        <v>2759754.2404999998</v>
      </c>
      <c r="FN151" s="35">
        <v>1729802.5326</v>
      </c>
      <c r="FO151" s="35">
        <v>2074808.0035000001</v>
      </c>
      <c r="FP151" s="35">
        <v>1900189.3178000001</v>
      </c>
      <c r="FQ151" s="35">
        <v>1211113.3947000001</v>
      </c>
      <c r="FR151" s="35">
        <v>911220.08920000005</v>
      </c>
      <c r="FS151" s="35">
        <v>1981510.7106000001</v>
      </c>
      <c r="FT151" s="35">
        <v>6609083.5833999999</v>
      </c>
      <c r="FU151" s="35">
        <v>4944151.9437999995</v>
      </c>
      <c r="FV151" s="35">
        <v>2431431.1875999998</v>
      </c>
      <c r="FW151" s="38">
        <v>47.901537732000001</v>
      </c>
      <c r="FX151" s="39">
        <v>52.822240944000001</v>
      </c>
      <c r="FY151" s="33">
        <v>627</v>
      </c>
      <c r="FZ151" s="39">
        <v>108.19939506</v>
      </c>
      <c r="GA151" s="38">
        <v>113.31086773</v>
      </c>
      <c r="GB151" s="33">
        <v>1345</v>
      </c>
      <c r="GC151" s="47">
        <f t="shared" si="11"/>
        <v>0</v>
      </c>
      <c r="GD151" s="49">
        <f t="shared" si="12"/>
        <v>0</v>
      </c>
      <c r="GE151" s="31">
        <f t="shared" si="13"/>
        <v>0</v>
      </c>
    </row>
    <row r="152" spans="1:187" hidden="1" x14ac:dyDescent="0.25">
      <c r="A152" s="32" t="s">
        <v>958</v>
      </c>
      <c r="B152" s="32" t="s">
        <v>958</v>
      </c>
      <c r="C152" s="32" t="s">
        <v>959</v>
      </c>
      <c r="D152" s="45" t="s">
        <v>1541</v>
      </c>
      <c r="E152" s="45">
        <f t="shared" si="10"/>
        <v>43</v>
      </c>
      <c r="F152" s="33">
        <v>3803</v>
      </c>
      <c r="G152" s="33">
        <v>3996</v>
      </c>
      <c r="H152" s="33">
        <v>3481</v>
      </c>
      <c r="I152" s="33">
        <v>2966</v>
      </c>
      <c r="J152" s="33">
        <v>3228</v>
      </c>
      <c r="K152" s="33">
        <v>3039</v>
      </c>
      <c r="L152" s="33">
        <v>2373</v>
      </c>
      <c r="M152" s="33">
        <v>1371</v>
      </c>
      <c r="N152" s="33">
        <v>2674</v>
      </c>
      <c r="O152" s="33">
        <v>3961</v>
      </c>
      <c r="P152" s="33">
        <v>5282</v>
      </c>
      <c r="Q152" s="33">
        <v>5036</v>
      </c>
      <c r="R152" s="33">
        <v>7304</v>
      </c>
      <c r="S152" s="33">
        <v>36652</v>
      </c>
      <c r="T152" s="33">
        <v>30359</v>
      </c>
      <c r="U152" s="33">
        <v>21623</v>
      </c>
      <c r="V152" s="33">
        <v>11872</v>
      </c>
      <c r="W152" s="33">
        <v>35718</v>
      </c>
      <c r="X152" s="33">
        <v>28676</v>
      </c>
      <c r="Y152" s="33">
        <v>16890</v>
      </c>
      <c r="Z152" s="33">
        <v>7032</v>
      </c>
      <c r="AA152" s="33">
        <v>12547</v>
      </c>
      <c r="AB152" s="33">
        <v>22033</v>
      </c>
      <c r="AC152" s="33">
        <v>41375</v>
      </c>
      <c r="AD152" s="33">
        <v>42332</v>
      </c>
      <c r="AE152" s="33">
        <v>70535</v>
      </c>
      <c r="AF152" s="33">
        <v>6861</v>
      </c>
      <c r="AG152" s="33">
        <v>6004</v>
      </c>
      <c r="AH152" s="33">
        <v>4482</v>
      </c>
      <c r="AI152" s="33">
        <v>3035</v>
      </c>
      <c r="AJ152" s="33">
        <v>7114</v>
      </c>
      <c r="AK152" s="33">
        <v>5658</v>
      </c>
      <c r="AL152" s="33">
        <v>3873</v>
      </c>
      <c r="AM152" s="33">
        <v>1826</v>
      </c>
      <c r="AN152" s="33">
        <v>3158</v>
      </c>
      <c r="AO152" s="33">
        <v>5271</v>
      </c>
      <c r="AP152" s="33">
        <v>9241</v>
      </c>
      <c r="AQ152" s="33">
        <v>8354</v>
      </c>
      <c r="AR152" s="33">
        <v>12829</v>
      </c>
      <c r="AS152" s="33">
        <v>2677</v>
      </c>
      <c r="AT152" s="33">
        <v>3227</v>
      </c>
      <c r="AU152" s="33">
        <v>3039</v>
      </c>
      <c r="AV152" s="33">
        <v>2532</v>
      </c>
      <c r="AW152" s="33">
        <v>2690</v>
      </c>
      <c r="AX152" s="33">
        <v>2650</v>
      </c>
      <c r="AY152" s="33">
        <v>2178</v>
      </c>
      <c r="AZ152" s="33">
        <v>1323</v>
      </c>
      <c r="BA152" s="33">
        <v>1838</v>
      </c>
      <c r="BB152" s="33">
        <v>3207</v>
      </c>
      <c r="BC152" s="33">
        <v>4668</v>
      </c>
      <c r="BD152" s="33">
        <v>4273</v>
      </c>
      <c r="BE152" s="33">
        <v>6330</v>
      </c>
      <c r="BF152" s="33">
        <v>4184</v>
      </c>
      <c r="BG152" s="33">
        <v>2777</v>
      </c>
      <c r="BH152" s="33">
        <v>1443</v>
      </c>
      <c r="BI152" s="33">
        <v>503</v>
      </c>
      <c r="BJ152" s="33">
        <v>4424</v>
      </c>
      <c r="BK152" s="33">
        <v>3008</v>
      </c>
      <c r="BL152" s="33">
        <v>1695</v>
      </c>
      <c r="BM152" s="33">
        <v>503</v>
      </c>
      <c r="BN152" s="33">
        <v>1320</v>
      </c>
      <c r="BO152" s="33">
        <v>2064</v>
      </c>
      <c r="BP152" s="33">
        <v>4573</v>
      </c>
      <c r="BQ152" s="33">
        <v>4081</v>
      </c>
      <c r="BR152" s="33">
        <v>6499</v>
      </c>
      <c r="BS152" s="33">
        <v>3359</v>
      </c>
      <c r="BT152" s="33">
        <v>2876</v>
      </c>
      <c r="BU152" s="33">
        <v>2294</v>
      </c>
      <c r="BV152" s="33">
        <v>1657</v>
      </c>
      <c r="BW152" s="33">
        <v>3193</v>
      </c>
      <c r="BX152" s="33">
        <v>2507</v>
      </c>
      <c r="BY152" s="33">
        <v>1713</v>
      </c>
      <c r="BZ152" s="33">
        <v>859</v>
      </c>
      <c r="CA152" s="33">
        <v>1538</v>
      </c>
      <c r="CB152" s="33">
        <v>2519</v>
      </c>
      <c r="CC152" s="33">
        <v>4274</v>
      </c>
      <c r="CD152" s="33">
        <v>4040</v>
      </c>
      <c r="CE152" s="33">
        <v>6087</v>
      </c>
      <c r="CF152" s="33">
        <v>26441</v>
      </c>
      <c r="CG152" s="33">
        <v>34712</v>
      </c>
      <c r="CH152" s="33">
        <v>37396</v>
      </c>
      <c r="CI152" s="33">
        <v>30668</v>
      </c>
      <c r="CJ152" s="33">
        <v>23378</v>
      </c>
      <c r="CK152" s="33">
        <v>27332</v>
      </c>
      <c r="CL152" s="33">
        <v>24332</v>
      </c>
      <c r="CM152" s="33">
        <v>15304</v>
      </c>
      <c r="CN152" s="33">
        <v>18336</v>
      </c>
      <c r="CO152" s="33">
        <v>36413</v>
      </c>
      <c r="CP152" s="33">
        <v>51776</v>
      </c>
      <c r="CQ152" s="33">
        <v>44916</v>
      </c>
      <c r="CR152" s="33">
        <v>68122</v>
      </c>
      <c r="CS152" s="33">
        <v>0</v>
      </c>
      <c r="CT152" s="33">
        <v>59</v>
      </c>
      <c r="CU152" s="33">
        <v>84</v>
      </c>
      <c r="CV152" s="33">
        <v>1780</v>
      </c>
      <c r="CW152" s="33">
        <v>657</v>
      </c>
      <c r="CX152" s="33">
        <v>382</v>
      </c>
      <c r="CY152" s="33">
        <v>187</v>
      </c>
      <c r="CZ152" s="33">
        <v>0</v>
      </c>
      <c r="DA152" s="33">
        <v>0</v>
      </c>
      <c r="DB152" s="33">
        <v>451</v>
      </c>
      <c r="DC152" s="33">
        <v>502</v>
      </c>
      <c r="DD152" s="33">
        <v>245</v>
      </c>
      <c r="DE152" s="33">
        <v>453</v>
      </c>
      <c r="DF152" s="33">
        <v>677</v>
      </c>
      <c r="DG152" s="33">
        <v>1728</v>
      </c>
      <c r="DH152" s="33">
        <v>27</v>
      </c>
      <c r="DI152" s="33">
        <v>123</v>
      </c>
      <c r="DJ152" s="33">
        <v>0</v>
      </c>
      <c r="DK152" s="33">
        <v>1553</v>
      </c>
      <c r="DL152" s="33">
        <v>3530</v>
      </c>
      <c r="DM152" s="33">
        <v>919</v>
      </c>
      <c r="DN152" s="33">
        <v>1611</v>
      </c>
      <c r="DO152" s="33">
        <v>3108</v>
      </c>
      <c r="DP152" s="33">
        <v>3966</v>
      </c>
      <c r="DQ152" s="33">
        <v>1295</v>
      </c>
      <c r="DR152" s="33">
        <v>1277</v>
      </c>
      <c r="DS152" s="33">
        <v>1596</v>
      </c>
      <c r="DT152" s="33">
        <v>3137</v>
      </c>
      <c r="DU152" s="33">
        <v>8146</v>
      </c>
      <c r="DV152" s="33">
        <v>1052</v>
      </c>
      <c r="DW152" s="33">
        <v>443698</v>
      </c>
      <c r="DX152" s="33">
        <v>472673</v>
      </c>
      <c r="DY152" s="33">
        <v>413269</v>
      </c>
      <c r="DZ152" s="33">
        <v>353549</v>
      </c>
      <c r="EA152" s="33">
        <v>382193</v>
      </c>
      <c r="EB152" s="33">
        <v>366566</v>
      </c>
      <c r="EC152" s="33">
        <v>285690</v>
      </c>
      <c r="ED152" s="33">
        <v>166977</v>
      </c>
      <c r="EE152" s="33">
        <v>317084</v>
      </c>
      <c r="EF152" s="33">
        <v>469221</v>
      </c>
      <c r="EG152" s="33">
        <v>632058</v>
      </c>
      <c r="EH152" s="33">
        <v>596070</v>
      </c>
      <c r="EI152" s="33">
        <v>870182</v>
      </c>
      <c r="EJ152" s="35">
        <v>4018391.0992000001</v>
      </c>
      <c r="EK152" s="35">
        <v>3480116.8555999999</v>
      </c>
      <c r="EL152" s="35">
        <v>2508778.7847000002</v>
      </c>
      <c r="EM152" s="35">
        <v>1329738.9974</v>
      </c>
      <c r="EN152" s="37">
        <v>3879878.449</v>
      </c>
      <c r="EO152" s="35">
        <v>3291231.6705</v>
      </c>
      <c r="EP152" s="35">
        <v>1887392.4427</v>
      </c>
      <c r="EQ152" s="34">
        <v>787452.80432999996</v>
      </c>
      <c r="ER152" s="35">
        <v>1407814.0433</v>
      </c>
      <c r="ES152" s="35">
        <v>2448917.8221</v>
      </c>
      <c r="ET152" s="35">
        <v>4639000.4922000002</v>
      </c>
      <c r="EU152" s="35">
        <v>4754884.7105</v>
      </c>
      <c r="EV152" s="35">
        <v>7932364.0354000004</v>
      </c>
      <c r="EW152" s="35">
        <v>3627269.3936000001</v>
      </c>
      <c r="EX152" s="35">
        <v>2390594.9213999999</v>
      </c>
      <c r="EY152" s="37">
        <v>1173383.317</v>
      </c>
      <c r="EZ152" s="34">
        <v>462575.04996999999</v>
      </c>
      <c r="FA152" s="35">
        <v>3654011.5713</v>
      </c>
      <c r="FB152" s="35">
        <v>2573167.3117999998</v>
      </c>
      <c r="FC152" s="37">
        <v>1284544.105</v>
      </c>
      <c r="FD152" s="34">
        <v>356651.68148999999</v>
      </c>
      <c r="FE152" s="35">
        <v>1079206.3840999999</v>
      </c>
      <c r="FF152" s="35">
        <v>1698273.8295</v>
      </c>
      <c r="FG152" s="35">
        <v>3930582.3269000002</v>
      </c>
      <c r="FH152" s="35">
        <v>3403718.4553999999</v>
      </c>
      <c r="FI152" s="35">
        <v>5410416.3558</v>
      </c>
      <c r="FJ152" s="35">
        <v>6794872.4757000003</v>
      </c>
      <c r="FK152" s="35">
        <v>8688753.0687000006</v>
      </c>
      <c r="FL152" s="35">
        <v>8777954.9783999994</v>
      </c>
      <c r="FM152" s="35">
        <v>7376199.5050999997</v>
      </c>
      <c r="FN152" s="35">
        <v>6662412.7890999997</v>
      </c>
      <c r="FO152" s="35">
        <v>7291025.5531000001</v>
      </c>
      <c r="FP152" s="35">
        <v>6174228.1683999998</v>
      </c>
      <c r="FQ152" s="35">
        <v>3885286.0104</v>
      </c>
      <c r="FR152" s="37">
        <v>5041980.665</v>
      </c>
      <c r="FS152" s="37">
        <v>9022970.1313000005</v>
      </c>
      <c r="FT152" s="37">
        <v>12829075.237</v>
      </c>
      <c r="FU152" s="35">
        <v>11553604.942</v>
      </c>
      <c r="FV152" s="37">
        <v>17203101.574000001</v>
      </c>
      <c r="FW152" s="39">
        <v>58.412168473000001</v>
      </c>
      <c r="FX152" s="38">
        <v>60.921936530000004</v>
      </c>
      <c r="FY152" s="33">
        <v>2367</v>
      </c>
      <c r="FZ152" s="39">
        <v>108.45331908999999</v>
      </c>
      <c r="GA152" s="39">
        <v>112.42375106</v>
      </c>
      <c r="GB152" s="33">
        <v>4368</v>
      </c>
      <c r="GC152" s="47">
        <f t="shared" si="11"/>
        <v>0</v>
      </c>
      <c r="GD152" s="49">
        <f t="shared" si="12"/>
        <v>0</v>
      </c>
      <c r="GE152" s="31">
        <f t="shared" si="13"/>
        <v>0</v>
      </c>
    </row>
    <row r="154" spans="1:187" ht="14.5" x14ac:dyDescent="0.35">
      <c r="D154" s="26" t="s">
        <v>1408</v>
      </c>
      <c r="E154" s="45"/>
      <c r="F154" s="24">
        <f t="shared" ref="F154:AE154" si="14">COUNTIF(F4:F152,"-")</f>
        <v>1</v>
      </c>
      <c r="G154" s="24">
        <f t="shared" si="14"/>
        <v>0</v>
      </c>
      <c r="H154" s="24">
        <f t="shared" si="14"/>
        <v>0</v>
      </c>
      <c r="I154" s="24">
        <f t="shared" si="14"/>
        <v>1</v>
      </c>
      <c r="J154" s="24">
        <f t="shared" si="14"/>
        <v>0</v>
      </c>
      <c r="K154" s="24">
        <f t="shared" si="14"/>
        <v>0</v>
      </c>
      <c r="L154" s="24">
        <f t="shared" si="14"/>
        <v>1</v>
      </c>
      <c r="M154" s="24">
        <f t="shared" si="14"/>
        <v>1</v>
      </c>
      <c r="N154" s="24">
        <f t="shared" si="14"/>
        <v>0</v>
      </c>
      <c r="O154" s="24">
        <f t="shared" si="14"/>
        <v>0</v>
      </c>
      <c r="P154" s="24">
        <f t="shared" si="14"/>
        <v>1</v>
      </c>
      <c r="Q154" s="24">
        <f t="shared" si="14"/>
        <v>1</v>
      </c>
      <c r="R154" s="24">
        <f t="shared" si="14"/>
        <v>0</v>
      </c>
      <c r="S154" s="24">
        <f t="shared" si="14"/>
        <v>0</v>
      </c>
      <c r="T154" s="24">
        <f t="shared" si="14"/>
        <v>0</v>
      </c>
      <c r="U154" s="24">
        <f t="shared" si="14"/>
        <v>0</v>
      </c>
      <c r="V154" s="24">
        <f t="shared" si="14"/>
        <v>0</v>
      </c>
      <c r="W154" s="24">
        <f t="shared" si="14"/>
        <v>0</v>
      </c>
      <c r="X154" s="24">
        <f t="shared" si="14"/>
        <v>0</v>
      </c>
      <c r="Y154" s="24">
        <f t="shared" si="14"/>
        <v>0</v>
      </c>
      <c r="Z154" s="24">
        <f t="shared" si="14"/>
        <v>0</v>
      </c>
      <c r="AA154" s="24">
        <f t="shared" si="14"/>
        <v>0</v>
      </c>
      <c r="AB154" s="24">
        <f t="shared" si="14"/>
        <v>0</v>
      </c>
      <c r="AC154" s="24">
        <f t="shared" si="14"/>
        <v>0</v>
      </c>
      <c r="AD154" s="24">
        <f t="shared" si="14"/>
        <v>0</v>
      </c>
      <c r="AE154" s="24">
        <f t="shared" si="14"/>
        <v>0</v>
      </c>
      <c r="AF154" s="24">
        <f t="shared" ref="AF154:AR154" si="15">COUNTIF(AF4:AF152,"-")</f>
        <v>0</v>
      </c>
      <c r="AG154" s="24">
        <f t="shared" si="15"/>
        <v>0</v>
      </c>
      <c r="AH154" s="24">
        <f t="shared" si="15"/>
        <v>0</v>
      </c>
      <c r="AI154" s="24">
        <f t="shared" si="15"/>
        <v>0</v>
      </c>
      <c r="AJ154" s="24">
        <f t="shared" si="15"/>
        <v>0</v>
      </c>
      <c r="AK154" s="24">
        <f t="shared" si="15"/>
        <v>0</v>
      </c>
      <c r="AL154" s="24">
        <f t="shared" si="15"/>
        <v>0</v>
      </c>
      <c r="AM154" s="24">
        <f t="shared" si="15"/>
        <v>0</v>
      </c>
      <c r="AN154" s="24">
        <f t="shared" si="15"/>
        <v>0</v>
      </c>
      <c r="AO154" s="24">
        <f t="shared" si="15"/>
        <v>0</v>
      </c>
      <c r="AP154" s="24">
        <f t="shared" si="15"/>
        <v>0</v>
      </c>
      <c r="AQ154" s="24">
        <f t="shared" si="15"/>
        <v>0</v>
      </c>
      <c r="AR154" s="24">
        <f t="shared" si="15"/>
        <v>0</v>
      </c>
      <c r="AS154" s="24">
        <f t="shared" ref="AS154:BF154" si="16">COUNTIF(AS4:AS152,"-")</f>
        <v>0</v>
      </c>
      <c r="AT154" s="24">
        <f t="shared" si="16"/>
        <v>1</v>
      </c>
      <c r="AU154" s="24">
        <f t="shared" si="16"/>
        <v>0</v>
      </c>
      <c r="AV154" s="24">
        <f t="shared" si="16"/>
        <v>5</v>
      </c>
      <c r="AW154" s="24">
        <f t="shared" si="16"/>
        <v>0</v>
      </c>
      <c r="AX154" s="24">
        <f t="shared" si="16"/>
        <v>0</v>
      </c>
      <c r="AY154" s="24">
        <f t="shared" si="16"/>
        <v>1</v>
      </c>
      <c r="AZ154" s="24">
        <f t="shared" si="16"/>
        <v>3</v>
      </c>
      <c r="BA154" s="24">
        <f t="shared" si="16"/>
        <v>0</v>
      </c>
      <c r="BB154" s="24">
        <f t="shared" si="16"/>
        <v>0</v>
      </c>
      <c r="BC154" s="24">
        <f t="shared" si="16"/>
        <v>0</v>
      </c>
      <c r="BD154" s="24">
        <f t="shared" si="16"/>
        <v>0</v>
      </c>
      <c r="BE154" s="24">
        <f t="shared" si="16"/>
        <v>0</v>
      </c>
      <c r="BF154" s="24">
        <f t="shared" si="16"/>
        <v>0</v>
      </c>
      <c r="BG154" s="24">
        <f t="shared" ref="BG154:BS154" si="17">COUNTIF(BG4:BG152,"-")</f>
        <v>0</v>
      </c>
      <c r="BH154" s="24">
        <f t="shared" si="17"/>
        <v>0</v>
      </c>
      <c r="BI154" s="24">
        <f t="shared" si="17"/>
        <v>0</v>
      </c>
      <c r="BJ154" s="24">
        <f t="shared" si="17"/>
        <v>0</v>
      </c>
      <c r="BK154" s="24">
        <f t="shared" si="17"/>
        <v>0</v>
      </c>
      <c r="BL154" s="24">
        <f t="shared" si="17"/>
        <v>0</v>
      </c>
      <c r="BM154" s="24">
        <f t="shared" si="17"/>
        <v>1</v>
      </c>
      <c r="BN154" s="24">
        <f t="shared" si="17"/>
        <v>0</v>
      </c>
      <c r="BO154" s="24">
        <f t="shared" si="17"/>
        <v>0</v>
      </c>
      <c r="BP154" s="24">
        <f t="shared" si="17"/>
        <v>0</v>
      </c>
      <c r="BQ154" s="24">
        <f t="shared" si="17"/>
        <v>0</v>
      </c>
      <c r="BR154" s="24">
        <f t="shared" si="17"/>
        <v>0</v>
      </c>
      <c r="BS154" s="24">
        <f t="shared" si="17"/>
        <v>0</v>
      </c>
      <c r="BT154" s="24">
        <f t="shared" ref="BT154:CR154" si="18">COUNTIF(BT4:BT152,"-")</f>
        <v>0</v>
      </c>
      <c r="BU154" s="24">
        <f t="shared" si="18"/>
        <v>0</v>
      </c>
      <c r="BV154" s="24">
        <f t="shared" si="18"/>
        <v>0</v>
      </c>
      <c r="BW154" s="24">
        <f t="shared" si="18"/>
        <v>0</v>
      </c>
      <c r="BX154" s="24">
        <f t="shared" si="18"/>
        <v>0</v>
      </c>
      <c r="BY154" s="24">
        <f t="shared" si="18"/>
        <v>0</v>
      </c>
      <c r="BZ154" s="24">
        <f t="shared" si="18"/>
        <v>1</v>
      </c>
      <c r="CA154" s="24">
        <f t="shared" si="18"/>
        <v>0</v>
      </c>
      <c r="CB154" s="24">
        <f t="shared" si="18"/>
        <v>0</v>
      </c>
      <c r="CC154" s="24">
        <f t="shared" si="18"/>
        <v>0</v>
      </c>
      <c r="CD154" s="24">
        <f t="shared" si="18"/>
        <v>0</v>
      </c>
      <c r="CE154" s="24">
        <f t="shared" si="18"/>
        <v>0</v>
      </c>
      <c r="CF154" s="24">
        <f t="shared" si="18"/>
        <v>0</v>
      </c>
      <c r="CG154" s="24">
        <f t="shared" si="18"/>
        <v>0</v>
      </c>
      <c r="CH154" s="24">
        <f t="shared" si="18"/>
        <v>0</v>
      </c>
      <c r="CI154" s="24">
        <f t="shared" si="18"/>
        <v>0</v>
      </c>
      <c r="CJ154" s="24">
        <f t="shared" si="18"/>
        <v>0</v>
      </c>
      <c r="CK154" s="24">
        <f t="shared" si="18"/>
        <v>0</v>
      </c>
      <c r="CL154" s="24">
        <f t="shared" si="18"/>
        <v>0</v>
      </c>
      <c r="CM154" s="24">
        <f t="shared" si="18"/>
        <v>0</v>
      </c>
      <c r="CN154" s="24">
        <f t="shared" si="18"/>
        <v>0</v>
      </c>
      <c r="CO154" s="24">
        <f t="shared" si="18"/>
        <v>0</v>
      </c>
      <c r="CP154" s="24">
        <f t="shared" si="18"/>
        <v>0</v>
      </c>
      <c r="CQ154" s="24">
        <f t="shared" si="18"/>
        <v>0</v>
      </c>
      <c r="CR154" s="24">
        <f t="shared" si="18"/>
        <v>0</v>
      </c>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f t="shared" ref="DW154:FB154" si="19">COUNTIF(DW4:DW152,"-")</f>
        <v>0</v>
      </c>
      <c r="DX154" s="24">
        <f t="shared" si="19"/>
        <v>0</v>
      </c>
      <c r="DY154" s="24">
        <f t="shared" si="19"/>
        <v>0</v>
      </c>
      <c r="DZ154" s="24">
        <f t="shared" si="19"/>
        <v>0</v>
      </c>
      <c r="EA154" s="24">
        <f t="shared" si="19"/>
        <v>0</v>
      </c>
      <c r="EB154" s="24">
        <f t="shared" si="19"/>
        <v>0</v>
      </c>
      <c r="EC154" s="24">
        <f t="shared" si="19"/>
        <v>0</v>
      </c>
      <c r="ED154" s="24">
        <f t="shared" si="19"/>
        <v>0</v>
      </c>
      <c r="EE154" s="24">
        <f t="shared" si="19"/>
        <v>0</v>
      </c>
      <c r="EF154" s="24">
        <f t="shared" si="19"/>
        <v>0</v>
      </c>
      <c r="EG154" s="24">
        <f t="shared" si="19"/>
        <v>0</v>
      </c>
      <c r="EH154" s="24">
        <f t="shared" si="19"/>
        <v>0</v>
      </c>
      <c r="EI154" s="24">
        <f t="shared" si="19"/>
        <v>0</v>
      </c>
      <c r="EJ154" s="24">
        <f t="shared" si="19"/>
        <v>0</v>
      </c>
      <c r="EK154" s="24">
        <f t="shared" si="19"/>
        <v>0</v>
      </c>
      <c r="EL154" s="24">
        <f t="shared" si="19"/>
        <v>0</v>
      </c>
      <c r="EM154" s="24">
        <f t="shared" si="19"/>
        <v>0</v>
      </c>
      <c r="EN154" s="24">
        <f t="shared" si="19"/>
        <v>0</v>
      </c>
      <c r="EO154" s="24">
        <f t="shared" si="19"/>
        <v>0</v>
      </c>
      <c r="EP154" s="24">
        <f t="shared" si="19"/>
        <v>0</v>
      </c>
      <c r="EQ154" s="24">
        <f t="shared" si="19"/>
        <v>0</v>
      </c>
      <c r="ER154" s="24">
        <f t="shared" si="19"/>
        <v>0</v>
      </c>
      <c r="ES154" s="24">
        <f t="shared" si="19"/>
        <v>0</v>
      </c>
      <c r="ET154" s="24">
        <f t="shared" si="19"/>
        <v>0</v>
      </c>
      <c r="EU154" s="24">
        <f t="shared" si="19"/>
        <v>0</v>
      </c>
      <c r="EV154" s="24">
        <f t="shared" si="19"/>
        <v>0</v>
      </c>
      <c r="EW154" s="24">
        <f t="shared" si="19"/>
        <v>0</v>
      </c>
      <c r="EX154" s="24">
        <f t="shared" si="19"/>
        <v>0</v>
      </c>
      <c r="EY154" s="24">
        <f t="shared" si="19"/>
        <v>0</v>
      </c>
      <c r="EZ154" s="24">
        <f t="shared" si="19"/>
        <v>0</v>
      </c>
      <c r="FA154" s="24">
        <f t="shared" si="19"/>
        <v>0</v>
      </c>
      <c r="FB154" s="24">
        <f t="shared" si="19"/>
        <v>0</v>
      </c>
      <c r="FC154" s="24">
        <f t="shared" ref="FC154:GB154" si="20">COUNTIF(FC4:FC152,"-")</f>
        <v>0</v>
      </c>
      <c r="FD154" s="24">
        <f t="shared" si="20"/>
        <v>0</v>
      </c>
      <c r="FE154" s="24">
        <f t="shared" si="20"/>
        <v>0</v>
      </c>
      <c r="FF154" s="24">
        <f t="shared" si="20"/>
        <v>0</v>
      </c>
      <c r="FG154" s="24">
        <f t="shared" si="20"/>
        <v>0</v>
      </c>
      <c r="FH154" s="24">
        <f t="shared" si="20"/>
        <v>0</v>
      </c>
      <c r="FI154" s="24">
        <f t="shared" si="20"/>
        <v>0</v>
      </c>
      <c r="FJ154" s="24">
        <f t="shared" si="20"/>
        <v>0</v>
      </c>
      <c r="FK154" s="24">
        <f t="shared" si="20"/>
        <v>0</v>
      </c>
      <c r="FL154" s="24">
        <f t="shared" si="20"/>
        <v>0</v>
      </c>
      <c r="FM154" s="24">
        <f t="shared" si="20"/>
        <v>0</v>
      </c>
      <c r="FN154" s="24">
        <f t="shared" si="20"/>
        <v>0</v>
      </c>
      <c r="FO154" s="24">
        <f t="shared" si="20"/>
        <v>0</v>
      </c>
      <c r="FP154" s="24">
        <f t="shared" si="20"/>
        <v>0</v>
      </c>
      <c r="FQ154" s="24">
        <f t="shared" si="20"/>
        <v>0</v>
      </c>
      <c r="FR154" s="24">
        <f t="shared" si="20"/>
        <v>0</v>
      </c>
      <c r="FS154" s="24">
        <f t="shared" si="20"/>
        <v>0</v>
      </c>
      <c r="FT154" s="24">
        <f t="shared" si="20"/>
        <v>0</v>
      </c>
      <c r="FU154" s="24">
        <f t="shared" si="20"/>
        <v>0</v>
      </c>
      <c r="FV154" s="24">
        <f t="shared" si="20"/>
        <v>0</v>
      </c>
      <c r="FW154" s="24">
        <f t="shared" si="20"/>
        <v>2</v>
      </c>
      <c r="FX154" s="24">
        <f t="shared" si="20"/>
        <v>2</v>
      </c>
      <c r="FY154" s="24">
        <f t="shared" si="20"/>
        <v>2</v>
      </c>
      <c r="FZ154" s="24">
        <f t="shared" si="20"/>
        <v>0</v>
      </c>
      <c r="GA154" s="24">
        <f t="shared" si="20"/>
        <v>0</v>
      </c>
      <c r="GB154" s="24">
        <f t="shared" si="20"/>
        <v>0</v>
      </c>
    </row>
    <row r="155" spans="1:187" x14ac:dyDescent="0.25">
      <c r="D155" s="54" t="s">
        <v>1770</v>
      </c>
      <c r="E155" s="55">
        <f>COUNTIF(F154:GB154,"&gt;1")</f>
        <v>5</v>
      </c>
    </row>
    <row r="156" spans="1:187" x14ac:dyDescent="0.25">
      <c r="D156" s="54" t="s">
        <v>1769</v>
      </c>
      <c r="E156" s="55">
        <f>COUNTIF(F154:GB154,1)</f>
        <v>10</v>
      </c>
    </row>
  </sheetData>
  <autoFilter ref="A3:GE152">
    <filterColumn colId="1">
      <filters>
        <filter val="RBV"/>
      </filters>
    </filterColumn>
  </autoFilter>
  <sortState ref="A4:FZ155">
    <sortCondition ref="C4:C155"/>
  </sortState>
  <mergeCells count="27">
    <mergeCell ref="F1:M1"/>
    <mergeCell ref="N1:R1"/>
    <mergeCell ref="S1:Z1"/>
    <mergeCell ref="AA1:AE1"/>
    <mergeCell ref="F2:AE2"/>
    <mergeCell ref="BF1:BM1"/>
    <mergeCell ref="AS2:BM2"/>
    <mergeCell ref="BS1:BZ1"/>
    <mergeCell ref="CA1:CE1"/>
    <mergeCell ref="BS2:CE2"/>
    <mergeCell ref="AS1:AZ1"/>
    <mergeCell ref="BN1:BR1"/>
    <mergeCell ref="BA1:BE1"/>
    <mergeCell ref="DW2:FV2"/>
    <mergeCell ref="CF1:CM1"/>
    <mergeCell ref="CN1:CR1"/>
    <mergeCell ref="CF2:CR2"/>
    <mergeCell ref="DW1:ED1"/>
    <mergeCell ref="EE1:EI1"/>
    <mergeCell ref="EJ1:EQ1"/>
    <mergeCell ref="FW1:FY1"/>
    <mergeCell ref="FZ1:GB1"/>
    <mergeCell ref="ER1:EV1"/>
    <mergeCell ref="EW1:FD1"/>
    <mergeCell ref="FE1:FI1"/>
    <mergeCell ref="FJ1:FQ1"/>
    <mergeCell ref="FR1:FV1"/>
  </mergeCells>
  <conditionalFormatting sqref="F154:GB154">
    <cfRule type="cellIs" dxfId="4" priority="2" operator="greaterThan">
      <formula>1</formula>
    </cfRule>
    <cfRule type="cellIs" dxfId="3" priority="3" operator="greaterThan">
      <formula>0</formula>
    </cfRule>
  </conditionalFormatting>
  <conditionalFormatting sqref="GE4:GE152">
    <cfRule type="cellIs" dxfId="2" priority="1" operator="greaterThan">
      <formula>0</formula>
    </cfRule>
  </conditionalFormatting>
  <pageMargins left="0.05" right="0.05" top="0.5" bottom="0.5" header="0" footer="0"/>
  <pageSetup orientation="portrait" horizontalDpi="300" verticalDpi="300" r:id="rId1"/>
  <headerFooter>
    <oddHeader>The SAS System</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1"/>
  <sheetViews>
    <sheetView topLeftCell="H1" workbookViewId="0">
      <selection activeCell="K11" sqref="K11"/>
    </sheetView>
  </sheetViews>
  <sheetFormatPr defaultColWidth="8.81640625" defaultRowHeight="14.5" x14ac:dyDescent="0.35"/>
  <cols>
    <col min="1" max="1" width="9" style="24" customWidth="1"/>
    <col min="2" max="2" width="19" style="24" customWidth="1"/>
    <col min="3" max="3" width="18" style="24" customWidth="1"/>
    <col min="4" max="4" width="19" style="24" customWidth="1"/>
    <col min="5" max="5" width="21" style="24" customWidth="1"/>
    <col min="6" max="8" width="17" style="24" customWidth="1"/>
    <col min="9" max="9" width="19" style="24" customWidth="1"/>
    <col min="10" max="10" width="20" style="24" customWidth="1"/>
    <col min="11" max="11" width="19" style="24" customWidth="1"/>
    <col min="12" max="12" width="20" style="24" customWidth="1"/>
    <col min="13" max="13" width="22" style="24" customWidth="1"/>
    <col min="14" max="16" width="18" style="24" customWidth="1"/>
    <col min="17" max="18" width="20" style="24" customWidth="1"/>
    <col min="19" max="19" width="19" style="24" customWidth="1"/>
    <col min="20" max="20" width="20" style="24" customWidth="1"/>
    <col min="21" max="21" width="22" style="24" customWidth="1"/>
    <col min="22" max="24" width="18" style="24" customWidth="1"/>
    <col min="25" max="26" width="20" style="24" customWidth="1"/>
    <col min="27" max="27" width="19" style="24" customWidth="1"/>
    <col min="28" max="28" width="20" style="24" customWidth="1"/>
    <col min="29" max="29" width="22" style="24" customWidth="1"/>
    <col min="30" max="32" width="18" style="24" customWidth="1"/>
    <col min="33" max="33" width="20" style="24" customWidth="1"/>
    <col min="34" max="16384" width="8.81640625" style="24"/>
  </cols>
  <sheetData>
    <row r="1" spans="1:33" x14ac:dyDescent="0.35">
      <c r="B1" s="288">
        <v>16</v>
      </c>
      <c r="C1" s="288"/>
      <c r="D1" s="288"/>
      <c r="E1" s="288"/>
      <c r="F1" s="288"/>
      <c r="G1" s="288"/>
      <c r="H1" s="288"/>
      <c r="I1" s="288"/>
      <c r="J1" s="288" t="s">
        <v>2031</v>
      </c>
      <c r="K1" s="288"/>
      <c r="L1" s="288"/>
      <c r="M1" s="288"/>
      <c r="N1" s="288"/>
      <c r="O1" s="288"/>
      <c r="P1" s="288"/>
      <c r="Q1" s="288"/>
      <c r="R1" s="288" t="s">
        <v>2030</v>
      </c>
      <c r="S1" s="288"/>
      <c r="T1" s="288"/>
      <c r="U1" s="288"/>
      <c r="V1" s="288"/>
      <c r="W1" s="288"/>
      <c r="X1" s="288"/>
      <c r="Y1" s="288"/>
      <c r="Z1" s="288">
        <v>20</v>
      </c>
      <c r="AA1" s="288"/>
      <c r="AB1" s="288"/>
      <c r="AC1" s="288"/>
      <c r="AD1" s="288"/>
      <c r="AE1" s="288"/>
      <c r="AF1" s="288"/>
      <c r="AG1" s="288"/>
    </row>
    <row r="2" spans="1:33" s="18" customFormat="1" x14ac:dyDescent="0.35">
      <c r="A2" s="18" t="s">
        <v>711</v>
      </c>
      <c r="B2" s="18" t="s">
        <v>1998</v>
      </c>
      <c r="C2" s="18" t="s">
        <v>1999</v>
      </c>
      <c r="D2" s="18" t="s">
        <v>2000</v>
      </c>
      <c r="E2" s="18" t="s">
        <v>2001</v>
      </c>
      <c r="F2" s="18" t="s">
        <v>2002</v>
      </c>
      <c r="G2" s="18" t="s">
        <v>2003</v>
      </c>
      <c r="H2" s="18" t="s">
        <v>2004</v>
      </c>
      <c r="I2" s="18" t="s">
        <v>2005</v>
      </c>
      <c r="J2" s="18" t="s">
        <v>2006</v>
      </c>
      <c r="K2" s="18" t="s">
        <v>2007</v>
      </c>
      <c r="L2" s="18" t="s">
        <v>2008</v>
      </c>
      <c r="M2" s="18" t="s">
        <v>2009</v>
      </c>
      <c r="N2" s="18" t="s">
        <v>2010</v>
      </c>
      <c r="O2" s="18" t="s">
        <v>2011</v>
      </c>
      <c r="P2" s="18" t="s">
        <v>2012</v>
      </c>
      <c r="Q2" s="18" t="s">
        <v>2013</v>
      </c>
      <c r="R2" s="18" t="s">
        <v>2014</v>
      </c>
      <c r="S2" s="18" t="s">
        <v>2015</v>
      </c>
      <c r="T2" s="18" t="s">
        <v>2016</v>
      </c>
      <c r="U2" s="18" t="s">
        <v>2017</v>
      </c>
      <c r="V2" s="18" t="s">
        <v>2018</v>
      </c>
      <c r="W2" s="18" t="s">
        <v>2019</v>
      </c>
      <c r="X2" s="18" t="s">
        <v>2020</v>
      </c>
      <c r="Y2" s="18" t="s">
        <v>2021</v>
      </c>
      <c r="Z2" s="18" t="s">
        <v>2022</v>
      </c>
      <c r="AA2" s="18" t="s">
        <v>2023</v>
      </c>
      <c r="AB2" s="18" t="s">
        <v>2024</v>
      </c>
      <c r="AC2" s="18" t="s">
        <v>2025</v>
      </c>
      <c r="AD2" s="18" t="s">
        <v>2026</v>
      </c>
      <c r="AE2" s="18" t="s">
        <v>2027</v>
      </c>
      <c r="AF2" s="18" t="s">
        <v>2028</v>
      </c>
      <c r="AG2" s="18" t="s">
        <v>2029</v>
      </c>
    </row>
    <row r="3" spans="1:33" x14ac:dyDescent="0.35">
      <c r="A3" s="24" t="s">
        <v>881</v>
      </c>
      <c r="B3" s="24">
        <v>0.14211631065563651</v>
      </c>
      <c r="C3" s="24">
        <v>0.15520434621558221</v>
      </c>
      <c r="D3" s="24">
        <v>0.13273243610322263</v>
      </c>
      <c r="E3" s="24">
        <v>0.12643536239041858</v>
      </c>
      <c r="F3" s="24">
        <v>0.14754908013334983</v>
      </c>
      <c r="G3" s="24">
        <v>0.13754784541301396</v>
      </c>
      <c r="H3" s="24">
        <v>9.8407210766761316E-2</v>
      </c>
      <c r="I3" s="24">
        <v>6.0007408322015079E-2</v>
      </c>
      <c r="J3" s="24">
        <v>0.11328125</v>
      </c>
      <c r="K3" s="24">
        <v>0.140869140625</v>
      </c>
      <c r="L3" s="24">
        <v>0.14013671875</v>
      </c>
      <c r="M3" s="24">
        <v>0.134033203125</v>
      </c>
      <c r="N3" s="24">
        <v>0.148681640625</v>
      </c>
      <c r="O3" s="24">
        <v>0.14990234375</v>
      </c>
      <c r="P3" s="24">
        <v>0.106201171875</v>
      </c>
      <c r="Q3" s="24">
        <v>6.689453125E-2</v>
      </c>
      <c r="R3" s="24">
        <v>0.21498771498771496</v>
      </c>
      <c r="S3" s="24">
        <v>0.16257166257166261</v>
      </c>
      <c r="T3" s="24">
        <v>0.10974610974610977</v>
      </c>
      <c r="U3" s="24">
        <v>4.8321048321048318E-2</v>
      </c>
      <c r="V3" s="24">
        <v>0.19451269451269443</v>
      </c>
      <c r="W3" s="24">
        <v>0.15151515151515152</v>
      </c>
      <c r="X3" s="24">
        <v>8.681408681408681E-2</v>
      </c>
      <c r="Y3" s="24">
        <v>3.1531531531531529E-2</v>
      </c>
      <c r="Z3" s="24">
        <v>0.15878535002318039</v>
      </c>
      <c r="AA3" s="24">
        <v>0.15252665739452939</v>
      </c>
      <c r="AB3" s="24">
        <v>0.1330551692165044</v>
      </c>
      <c r="AC3" s="24">
        <v>0.11103384330088086</v>
      </c>
      <c r="AD3" s="24">
        <v>0.15832174316179878</v>
      </c>
      <c r="AE3" s="24">
        <v>0.14232730644413538</v>
      </c>
      <c r="AF3" s="24">
        <v>9.2721372276309721E-2</v>
      </c>
      <c r="AG3" s="24">
        <v>5.1228558182661102E-2</v>
      </c>
    </row>
    <row r="4" spans="1:33" x14ac:dyDescent="0.35">
      <c r="A4" s="24" t="s">
        <v>883</v>
      </c>
      <c r="B4" s="24">
        <v>0.16021017927055431</v>
      </c>
      <c r="C4" s="24">
        <v>0.14973555876090397</v>
      </c>
      <c r="D4" s="24">
        <v>0.13094992787966203</v>
      </c>
      <c r="E4" s="24">
        <v>0.10378460059069992</v>
      </c>
      <c r="F4" s="24">
        <v>0.16622020743182908</v>
      </c>
      <c r="G4" s="24">
        <v>0.13960436843189783</v>
      </c>
      <c r="H4" s="24">
        <v>9.3687753279758229E-2</v>
      </c>
      <c r="I4" s="24">
        <v>5.5807404354694702E-2</v>
      </c>
      <c r="J4" s="24">
        <v>0.14586709886547811</v>
      </c>
      <c r="K4" s="24">
        <v>0.14690257518458499</v>
      </c>
      <c r="L4" s="24">
        <v>0.13587250135062129</v>
      </c>
      <c r="M4" s="24">
        <v>0.11259679452548171</v>
      </c>
      <c r="N4" s="24">
        <v>0.16351521699981997</v>
      </c>
      <c r="O4" s="24">
        <v>0.14280569061768411</v>
      </c>
      <c r="P4" s="24">
        <v>9.4003241491085909E-2</v>
      </c>
      <c r="Q4" s="24">
        <v>5.8436880965244013E-2</v>
      </c>
      <c r="R4" s="24">
        <v>0.23194116101917517</v>
      </c>
      <c r="S4" s="24">
        <v>0.16023115313895461</v>
      </c>
      <c r="T4" s="24">
        <v>7.7576394361264359E-2</v>
      </c>
      <c r="U4" s="24">
        <v>2.8018562297522118E-2</v>
      </c>
      <c r="V4" s="24">
        <v>0.2451624201033184</v>
      </c>
      <c r="W4" s="24">
        <v>0.1653970755625602</v>
      </c>
      <c r="X4" s="24">
        <v>7.1885123894580141E-2</v>
      </c>
      <c r="Y4" s="24">
        <v>1.9788109622624988E-2</v>
      </c>
      <c r="Z4" s="24">
        <v>0.18892966360856273</v>
      </c>
      <c r="AA4" s="24">
        <v>0.15327217125382267</v>
      </c>
      <c r="AB4" s="24">
        <v>0.11785932721712537</v>
      </c>
      <c r="AC4" s="24">
        <v>8.8807339449541278E-2</v>
      </c>
      <c r="AD4" s="24">
        <v>0.18727828746177372</v>
      </c>
      <c r="AE4" s="24">
        <v>0.13859327217125381</v>
      </c>
      <c r="AF4" s="24">
        <v>8.055045871559631E-2</v>
      </c>
      <c r="AG4" s="24">
        <v>4.4709480122324154E-2</v>
      </c>
    </row>
    <row r="5" spans="1:33" x14ac:dyDescent="0.35">
      <c r="A5" s="24" t="s">
        <v>1423</v>
      </c>
      <c r="B5" s="24">
        <v>0.14772544606976373</v>
      </c>
      <c r="C5" s="24">
        <v>0.16086642018968011</v>
      </c>
      <c r="D5" s="24">
        <v>0.13787976209612599</v>
      </c>
      <c r="E5" s="24">
        <v>0.10782028612763223</v>
      </c>
      <c r="F5" s="24">
        <v>0.14937309114290309</v>
      </c>
      <c r="G5" s="24">
        <v>0.13711621925735415</v>
      </c>
      <c r="H5" s="24">
        <v>9.7693296897604892E-2</v>
      </c>
      <c r="I5" s="24">
        <v>6.1525478218935857E-2</v>
      </c>
      <c r="J5" s="24">
        <v>0.13640350877192983</v>
      </c>
      <c r="K5" s="24">
        <v>0.15855263157894739</v>
      </c>
      <c r="L5" s="24">
        <v>0.14144736842105263</v>
      </c>
      <c r="M5" s="24">
        <v>0.11233552631578944</v>
      </c>
      <c r="N5" s="24">
        <v>0.14539473684210527</v>
      </c>
      <c r="O5" s="24">
        <v>0.13898026315789472</v>
      </c>
      <c r="P5" s="24">
        <v>0.10186403508771937</v>
      </c>
      <c r="Q5" s="24">
        <v>6.5021929824561397E-2</v>
      </c>
      <c r="R5" s="24">
        <v>0.21035123007891077</v>
      </c>
      <c r="S5" s="24">
        <v>0.15526845118366087</v>
      </c>
      <c r="T5" s="24">
        <v>7.3031100108308822E-2</v>
      </c>
      <c r="U5" s="24">
        <v>3.1332198669348603E-2</v>
      </c>
      <c r="V5" s="24">
        <v>0.23456599102583939</v>
      </c>
      <c r="W5" s="24">
        <v>0.18164938882871723</v>
      </c>
      <c r="X5" s="24">
        <v>8.1695806900820012E-2</v>
      </c>
      <c r="Y5" s="24">
        <v>3.2105833204394245E-2</v>
      </c>
      <c r="Z5" s="24">
        <v>0.18019983112862367</v>
      </c>
      <c r="AA5" s="24">
        <v>0.15859836757669574</v>
      </c>
      <c r="AB5" s="24">
        <v>0.1191246833661694</v>
      </c>
      <c r="AC5" s="24">
        <v>8.879819870531945E-2</v>
      </c>
      <c r="AD5" s="24">
        <v>0.18280326484660847</v>
      </c>
      <c r="AE5" s="24">
        <v>0.13791162397973539</v>
      </c>
      <c r="AF5" s="24">
        <v>8.5491134252744141E-2</v>
      </c>
      <c r="AG5" s="24">
        <v>4.7072896144103586E-2</v>
      </c>
    </row>
    <row r="6" spans="1:33" x14ac:dyDescent="0.35">
      <c r="A6" s="24" t="s">
        <v>885</v>
      </c>
      <c r="B6" s="24">
        <v>0.1380228136882129</v>
      </c>
      <c r="C6" s="24">
        <v>0.14933460076045629</v>
      </c>
      <c r="D6" s="24">
        <v>0.14714828897338403</v>
      </c>
      <c r="E6" s="24">
        <v>0.13906844106463878</v>
      </c>
      <c r="F6" s="24">
        <v>0.12642585551330798</v>
      </c>
      <c r="G6" s="24">
        <v>0.13716730038022812</v>
      </c>
      <c r="H6" s="24">
        <v>0.10133079847908748</v>
      </c>
      <c r="I6" s="24">
        <v>6.1501901140684413E-2</v>
      </c>
      <c r="J6" s="24">
        <v>0.12129319955406911</v>
      </c>
      <c r="K6" s="24">
        <v>0.14682274247491642</v>
      </c>
      <c r="L6" s="24">
        <v>0.15607580824972131</v>
      </c>
      <c r="M6" s="24">
        <v>0.15551839464882944</v>
      </c>
      <c r="N6" s="24">
        <v>0.11371237458193981</v>
      </c>
      <c r="O6" s="24">
        <v>0.13188405797101449</v>
      </c>
      <c r="P6" s="24">
        <v>0.10434782608695652</v>
      </c>
      <c r="Q6" s="24">
        <v>7.0345596432552976E-2</v>
      </c>
      <c r="R6" s="24">
        <v>0.22724908996359861</v>
      </c>
      <c r="S6" s="24">
        <v>0.14747789911596465</v>
      </c>
      <c r="T6" s="24">
        <v>8.4659386375455017E-2</v>
      </c>
      <c r="U6" s="24">
        <v>3.2449297971918874E-2</v>
      </c>
      <c r="V6" s="24">
        <v>0.2402496099843994</v>
      </c>
      <c r="W6" s="24">
        <v>0.15673426937077484</v>
      </c>
      <c r="X6" s="24">
        <v>8.5387415496619878E-2</v>
      </c>
      <c r="Y6" s="24">
        <v>2.5793031721268848E-2</v>
      </c>
      <c r="Z6" s="24">
        <v>0.17599386704632569</v>
      </c>
      <c r="AA6" s="24">
        <v>0.15540466542547371</v>
      </c>
      <c r="AB6" s="24">
        <v>0.13021574854889939</v>
      </c>
      <c r="AC6" s="24">
        <v>0.10228890592487132</v>
      </c>
      <c r="AD6" s="24">
        <v>0.16296134048844602</v>
      </c>
      <c r="AE6" s="24">
        <v>0.13470594677472347</v>
      </c>
      <c r="AF6" s="24">
        <v>8.8270726097908189E-2</v>
      </c>
      <c r="AG6" s="24">
        <v>5.015879969335231E-2</v>
      </c>
    </row>
    <row r="7" spans="1:33" x14ac:dyDescent="0.35">
      <c r="A7" s="24" t="s">
        <v>887</v>
      </c>
      <c r="B7" s="24">
        <v>0.13014248444712023</v>
      </c>
      <c r="C7" s="24">
        <v>0.15512743327312861</v>
      </c>
      <c r="D7" s="24">
        <v>0.15502709211318491</v>
      </c>
      <c r="E7" s="24">
        <v>0.14118001204093922</v>
      </c>
      <c r="F7" s="24">
        <v>0.12783463776841261</v>
      </c>
      <c r="G7" s="24">
        <v>0.1249247441300422</v>
      </c>
      <c r="H7" s="24">
        <v>0.10194661850290992</v>
      </c>
      <c r="I7" s="24">
        <v>6.3816977724262508E-2</v>
      </c>
      <c r="J7" s="24">
        <v>0.10467015022860872</v>
      </c>
      <c r="K7" s="24">
        <v>0.14598301763553237</v>
      </c>
      <c r="L7" s="24">
        <v>0.1641084258654473</v>
      </c>
      <c r="M7" s="24">
        <v>0.14794252122795559</v>
      </c>
      <c r="N7" s="24">
        <v>0.12099934683213584</v>
      </c>
      <c r="O7" s="24">
        <v>0.13700195950359237</v>
      </c>
      <c r="P7" s="24">
        <v>0.10891574134552576</v>
      </c>
      <c r="Q7" s="24">
        <v>7.0378837361201804E-2</v>
      </c>
      <c r="R7" s="24">
        <v>0.20923306031273275</v>
      </c>
      <c r="S7" s="24">
        <v>0.12931248448746591</v>
      </c>
      <c r="T7" s="24">
        <v>9.2578803673368099E-2</v>
      </c>
      <c r="U7" s="24">
        <v>4.0953090096798199E-2</v>
      </c>
      <c r="V7" s="24">
        <v>0.22908910399602889</v>
      </c>
      <c r="W7" s="24">
        <v>0.1598411516505337</v>
      </c>
      <c r="X7" s="24">
        <v>0.109704641350211</v>
      </c>
      <c r="Y7" s="24">
        <v>2.9287664432861751E-2</v>
      </c>
      <c r="Z7" s="24">
        <v>0.14461538461538459</v>
      </c>
      <c r="AA7" s="24">
        <v>0.15076923076923077</v>
      </c>
      <c r="AB7" s="24">
        <v>0.13969230769230764</v>
      </c>
      <c r="AC7" s="24">
        <v>0.12512820512820511</v>
      </c>
      <c r="AD7" s="24">
        <v>0.14953846153846151</v>
      </c>
      <c r="AE7" s="24">
        <v>0.13271794871794873</v>
      </c>
      <c r="AF7" s="24">
        <v>0.10112820512820513</v>
      </c>
      <c r="AG7" s="24">
        <v>5.6410256410256397E-2</v>
      </c>
    </row>
    <row r="8" spans="1:33" x14ac:dyDescent="0.35">
      <c r="A8" s="24" t="s">
        <v>889</v>
      </c>
      <c r="B8" s="24">
        <v>0.13203906909441698</v>
      </c>
      <c r="C8" s="24">
        <v>0.15880863378753163</v>
      </c>
      <c r="D8" s="24">
        <v>0.151091281803931</v>
      </c>
      <c r="E8" s="24">
        <v>0.13445074158929218</v>
      </c>
      <c r="F8" s="24">
        <v>0.12685397323043532</v>
      </c>
      <c r="G8" s="24">
        <v>0.12793922585312911</v>
      </c>
      <c r="H8" s="24">
        <v>0.10936934764259015</v>
      </c>
      <c r="I8" s="24">
        <v>5.9447726998673581E-2</v>
      </c>
      <c r="J8" s="24">
        <v>0.11190754827384436</v>
      </c>
      <c r="K8" s="24">
        <v>0.15696313633703923</v>
      </c>
      <c r="L8" s="24">
        <v>0.16486249268578113</v>
      </c>
      <c r="M8" s="24">
        <v>0.15359859566998244</v>
      </c>
      <c r="N8" s="24">
        <v>0.10927442949093036</v>
      </c>
      <c r="O8" s="24">
        <v>0.1243417203042715</v>
      </c>
      <c r="P8" s="24">
        <v>0.11015213575190172</v>
      </c>
      <c r="Q8" s="24">
        <v>6.8899941486249269E-2</v>
      </c>
      <c r="R8" s="24">
        <v>0.20361541517679779</v>
      </c>
      <c r="S8" s="24">
        <v>0.15554231227651963</v>
      </c>
      <c r="T8" s="24">
        <v>8.1446166070719125E-2</v>
      </c>
      <c r="U8" s="24">
        <v>4.2113627334127927E-2</v>
      </c>
      <c r="V8" s="24">
        <v>0.22288438617401665</v>
      </c>
      <c r="W8" s="24">
        <v>0.17083829956297183</v>
      </c>
      <c r="X8" s="24">
        <v>9.4358363130711165E-2</v>
      </c>
      <c r="Y8" s="24">
        <v>2.9201430274135881E-2</v>
      </c>
      <c r="Z8" s="24">
        <v>0.15276238720911825</v>
      </c>
      <c r="AA8" s="24">
        <v>0.16273547570049077</v>
      </c>
      <c r="AB8" s="24">
        <v>0.14294760170967225</v>
      </c>
      <c r="AC8" s="24">
        <v>0.11350324521133452</v>
      </c>
      <c r="AD8" s="24">
        <v>0.14373911666930503</v>
      </c>
      <c r="AE8" s="24">
        <v>0.13709039100839004</v>
      </c>
      <c r="AF8" s="24">
        <v>9.6723128067120454E-2</v>
      </c>
      <c r="AG8" s="24">
        <v>5.0498654424568634E-2</v>
      </c>
    </row>
    <row r="9" spans="1:33" x14ac:dyDescent="0.35">
      <c r="A9" s="24" t="s">
        <v>891</v>
      </c>
      <c r="B9" s="24">
        <v>0.14637757800105763</v>
      </c>
      <c r="C9" s="24">
        <v>0.15928080380750928</v>
      </c>
      <c r="D9" s="24">
        <v>0.14743521946060284</v>
      </c>
      <c r="E9" s="24">
        <v>0.12882072977260703</v>
      </c>
      <c r="F9" s="24">
        <v>0.14680063458487572</v>
      </c>
      <c r="G9" s="24">
        <v>0.12734003172924377</v>
      </c>
      <c r="H9" s="24">
        <v>9.0216816499206751E-2</v>
      </c>
      <c r="I9" s="24">
        <v>5.3728186144896883E-2</v>
      </c>
      <c r="J9" s="24">
        <v>0.13875853242320821</v>
      </c>
      <c r="K9" s="24">
        <v>0.15966296928327642</v>
      </c>
      <c r="L9" s="24">
        <v>0.14281143344709901</v>
      </c>
      <c r="M9" s="24">
        <v>0.12638651877133103</v>
      </c>
      <c r="N9" s="24">
        <v>0.15059726962457337</v>
      </c>
      <c r="O9" s="24">
        <v>0.13438566552901021</v>
      </c>
      <c r="P9" s="24">
        <v>9.6096416382252581E-2</v>
      </c>
      <c r="Q9" s="24">
        <v>5.1301194539249154E-2</v>
      </c>
      <c r="R9" s="24">
        <v>0.23748748748748752</v>
      </c>
      <c r="S9" s="24">
        <v>0.16166166166166163</v>
      </c>
      <c r="T9" s="24">
        <v>8.4834834834834852E-2</v>
      </c>
      <c r="U9" s="24">
        <v>3.1865198531865195E-2</v>
      </c>
      <c r="V9" s="24">
        <v>0.2427427427427428</v>
      </c>
      <c r="W9" s="24">
        <v>0.14514514514514512</v>
      </c>
      <c r="X9" s="24">
        <v>6.9819819819819801E-2</v>
      </c>
      <c r="Y9" s="24">
        <v>2.6443109776443111E-2</v>
      </c>
      <c r="Z9" s="24">
        <v>0.18944557008657217</v>
      </c>
      <c r="AA9" s="24">
        <v>0.1700128937189169</v>
      </c>
      <c r="AB9" s="24">
        <v>0.12110885982685578</v>
      </c>
      <c r="AC9" s="24">
        <v>8.5651132805304814E-2</v>
      </c>
      <c r="AD9" s="24">
        <v>0.17424940136305028</v>
      </c>
      <c r="AE9" s="24">
        <v>0.13501565665868484</v>
      </c>
      <c r="AF9" s="24">
        <v>8.4638054890403422E-2</v>
      </c>
      <c r="AG9" s="24">
        <v>3.9878430650211821E-2</v>
      </c>
    </row>
    <row r="10" spans="1:33" x14ac:dyDescent="0.35">
      <c r="A10" s="24" t="s">
        <v>893</v>
      </c>
      <c r="B10" s="24">
        <v>0.14198356583221861</v>
      </c>
      <c r="C10" s="24">
        <v>0.15179310784126379</v>
      </c>
      <c r="D10" s="24">
        <v>0.15408624753168995</v>
      </c>
      <c r="E10" s="24">
        <v>0.1333842919931206</v>
      </c>
      <c r="F10" s="24">
        <v>0.12510350977769283</v>
      </c>
      <c r="G10" s="24">
        <v>0.12949869418434298</v>
      </c>
      <c r="H10" s="24">
        <v>9.9241989935664673E-2</v>
      </c>
      <c r="I10" s="24">
        <v>6.4908592904006635E-2</v>
      </c>
      <c r="J10" s="24">
        <v>0.1187306219223053</v>
      </c>
      <c r="K10" s="24">
        <v>0.14152836038664962</v>
      </c>
      <c r="L10" s="24">
        <v>0.15803392303483488</v>
      </c>
      <c r="M10" s="24">
        <v>0.14499361663322999</v>
      </c>
      <c r="N10" s="24">
        <v>0.11973372241473648</v>
      </c>
      <c r="O10" s="24">
        <v>0.13231807404705451</v>
      </c>
      <c r="P10" s="24">
        <v>0.11170891847528726</v>
      </c>
      <c r="Q10" s="24">
        <v>7.2952763085901859E-2</v>
      </c>
      <c r="R10" s="24">
        <v>0.22070015220700151</v>
      </c>
      <c r="S10" s="24">
        <v>0.17058892401358156</v>
      </c>
      <c r="T10" s="24">
        <v>8.9685048589158212E-2</v>
      </c>
      <c r="U10" s="24">
        <v>3.3251375717129147E-2</v>
      </c>
      <c r="V10" s="24">
        <v>0.22913007844514688</v>
      </c>
      <c r="W10" s="24">
        <v>0.16192483315770981</v>
      </c>
      <c r="X10" s="24">
        <v>6.9663973773562801E-2</v>
      </c>
      <c r="Y10" s="24">
        <v>2.5055614096709995E-2</v>
      </c>
      <c r="Z10" s="24">
        <v>0.16780525353603387</v>
      </c>
      <c r="AA10" s="24">
        <v>0.154719522755701</v>
      </c>
      <c r="AB10" s="24">
        <v>0.13557201962859611</v>
      </c>
      <c r="AC10" s="24">
        <v>0.10622534398152601</v>
      </c>
      <c r="AD10" s="24">
        <v>0.15741364379871067</v>
      </c>
      <c r="AE10" s="24">
        <v>0.13537958241123829</v>
      </c>
      <c r="AF10" s="24">
        <v>8.9675743288752011E-2</v>
      </c>
      <c r="AG10" s="24">
        <v>5.3208890599441935E-2</v>
      </c>
    </row>
    <row r="11" spans="1:33" x14ac:dyDescent="0.35">
      <c r="A11" s="24" t="s">
        <v>894</v>
      </c>
      <c r="B11" s="24">
        <v>0.16452812998253735</v>
      </c>
      <c r="C11" s="24">
        <v>0.17865006453572249</v>
      </c>
      <c r="D11" s="24">
        <v>0.14380077442866901</v>
      </c>
      <c r="E11" s="24">
        <v>0.11715131728798119</v>
      </c>
      <c r="F11" s="24">
        <v>0.14888770784298841</v>
      </c>
      <c r="G11" s="24">
        <v>0.11844203173639052</v>
      </c>
      <c r="H11" s="24">
        <v>8.2377951560245993E-2</v>
      </c>
      <c r="I11" s="24">
        <v>4.6162022625465031E-2</v>
      </c>
      <c r="J11" s="24">
        <v>0.14680933101985738</v>
      </c>
      <c r="K11" s="24">
        <v>0.17013688066319643</v>
      </c>
      <c r="L11" s="24">
        <v>0.14777327935222676</v>
      </c>
      <c r="M11" s="24">
        <v>0.1176980913823019</v>
      </c>
      <c r="N11" s="24">
        <v>0.15076151918257177</v>
      </c>
      <c r="O11" s="24">
        <v>0.12299980721033348</v>
      </c>
      <c r="P11" s="24">
        <v>9.2442645074224006E-2</v>
      </c>
      <c r="Q11" s="24">
        <v>5.1378446115288197E-2</v>
      </c>
      <c r="R11" s="24">
        <v>0.214543339150669</v>
      </c>
      <c r="S11" s="24">
        <v>0.1522978475858057</v>
      </c>
      <c r="T11" s="24">
        <v>7.4927283304246653E-2</v>
      </c>
      <c r="U11" s="24">
        <v>3.0017452006980801E-2</v>
      </c>
      <c r="V11" s="24">
        <v>0.26468877254217565</v>
      </c>
      <c r="W11" s="24">
        <v>0.16986620127981381</v>
      </c>
      <c r="X11" s="24">
        <v>7.1204188481675396E-2</v>
      </c>
      <c r="Y11" s="24">
        <v>2.2454915648632928E-2</v>
      </c>
      <c r="Z11" s="24">
        <v>0.19277858476862425</v>
      </c>
      <c r="AA11" s="24">
        <v>0.16414193816144429</v>
      </c>
      <c r="AB11" s="24">
        <v>0.1213944801826105</v>
      </c>
      <c r="AC11" s="24">
        <v>8.6947499481220145E-2</v>
      </c>
      <c r="AD11" s="24">
        <v>0.18883585806183861</v>
      </c>
      <c r="AE11" s="24">
        <v>0.13145880888151071</v>
      </c>
      <c r="AF11" s="24">
        <v>7.6779414816351935E-2</v>
      </c>
      <c r="AG11" s="24">
        <v>3.7663415646399662E-2</v>
      </c>
    </row>
    <row r="12" spans="1:33" x14ac:dyDescent="0.35">
      <c r="A12" s="24" t="s">
        <v>896</v>
      </c>
      <c r="B12" s="24">
        <v>0.13737729104011803</v>
      </c>
      <c r="C12" s="24">
        <v>0.16018839017193437</v>
      </c>
      <c r="D12" s="24">
        <v>0.15252794643363782</v>
      </c>
      <c r="E12" s="24">
        <v>0.13323497701866879</v>
      </c>
      <c r="F12" s="24">
        <v>0.1264824377234296</v>
      </c>
      <c r="G12" s="24">
        <v>0.12971684730182151</v>
      </c>
      <c r="H12" s="24">
        <v>9.8677864154797679E-2</v>
      </c>
      <c r="I12" s="24">
        <v>6.1794246155592147E-2</v>
      </c>
      <c r="J12" s="24">
        <v>0.11533328650698882</v>
      </c>
      <c r="K12" s="24">
        <v>0.15017208681604277</v>
      </c>
      <c r="L12" s="24">
        <v>0.15438645782117019</v>
      </c>
      <c r="M12" s="24">
        <v>0.14378029079159929</v>
      </c>
      <c r="N12" s="24">
        <v>0.11772143007656111</v>
      </c>
      <c r="O12" s="24">
        <v>0.13802065041792516</v>
      </c>
      <c r="P12" s="24">
        <v>0.10676406546322963</v>
      </c>
      <c r="Q12" s="24">
        <v>7.3821732106483115E-2</v>
      </c>
      <c r="R12" s="24">
        <v>0.21732824427480912</v>
      </c>
      <c r="S12" s="24">
        <v>0.15916030534351142</v>
      </c>
      <c r="T12" s="24">
        <v>9.1526717557251905E-2</v>
      </c>
      <c r="U12" s="24">
        <v>3.8091603053435119E-2</v>
      </c>
      <c r="V12" s="24">
        <v>0.22946564885496179</v>
      </c>
      <c r="W12" s="24">
        <v>0.16198473282442749</v>
      </c>
      <c r="X12" s="24">
        <v>7.8473282442748066E-2</v>
      </c>
      <c r="Y12" s="24">
        <v>2.3969465648854965E-2</v>
      </c>
      <c r="Z12" s="24">
        <v>0.1751813551473993</v>
      </c>
      <c r="AA12" s="24">
        <v>0.16514894273807687</v>
      </c>
      <c r="AB12" s="24">
        <v>0.13281370581879923</v>
      </c>
      <c r="AC12" s="24">
        <v>0.10179039975304832</v>
      </c>
      <c r="AD12" s="24">
        <v>0.16044142614601017</v>
      </c>
      <c r="AE12" s="24">
        <v>0.13327674023769098</v>
      </c>
      <c r="AF12" s="24">
        <v>8.7127643154807824E-2</v>
      </c>
      <c r="AG12" s="24">
        <v>4.4219787004167302E-2</v>
      </c>
    </row>
    <row r="13" spans="1:33" x14ac:dyDescent="0.35">
      <c r="A13" s="24" t="s">
        <v>898</v>
      </c>
      <c r="B13" s="24">
        <v>0.14272086129944461</v>
      </c>
      <c r="C13" s="24">
        <v>0.15331675241048004</v>
      </c>
      <c r="D13" s="24">
        <v>0.13921161118871583</v>
      </c>
      <c r="E13" s="24">
        <v>0.12844536813055771</v>
      </c>
      <c r="F13" s="24">
        <v>0.13958638547238597</v>
      </c>
      <c r="G13" s="24">
        <v>0.13151170317876737</v>
      </c>
      <c r="H13" s="24">
        <v>9.8770058941773722E-2</v>
      </c>
      <c r="I13" s="24">
        <v>6.6437259377874675E-2</v>
      </c>
      <c r="J13" s="24">
        <v>0.11768754301445282</v>
      </c>
      <c r="K13" s="24">
        <v>0.14590502408809361</v>
      </c>
      <c r="L13" s="24">
        <v>0.14479326592196523</v>
      </c>
      <c r="M13" s="24">
        <v>0.14924029858647891</v>
      </c>
      <c r="N13" s="24">
        <v>0.12848747948541475</v>
      </c>
      <c r="O13" s="24">
        <v>0.13441685637143311</v>
      </c>
      <c r="P13" s="24">
        <v>0.10466409021123402</v>
      </c>
      <c r="Q13" s="24">
        <v>7.4805442320927507E-2</v>
      </c>
      <c r="R13" s="24">
        <v>0.19561426684280045</v>
      </c>
      <c r="S13" s="24">
        <v>0.15513870541611621</v>
      </c>
      <c r="T13" s="24">
        <v>8.9088507265521796E-2</v>
      </c>
      <c r="U13" s="24">
        <v>4.1056803170409509E-2</v>
      </c>
      <c r="V13" s="24">
        <v>0.22615587846763535</v>
      </c>
      <c r="W13" s="24">
        <v>0.17289299867899605</v>
      </c>
      <c r="X13" s="24">
        <v>8.7186261558784686E-2</v>
      </c>
      <c r="Y13" s="24">
        <v>3.2866578599735796E-2</v>
      </c>
      <c r="Z13" s="24">
        <v>0.17358184764991899</v>
      </c>
      <c r="AA13" s="24">
        <v>0.1602377093462993</v>
      </c>
      <c r="AB13" s="24">
        <v>0.11836844948676389</v>
      </c>
      <c r="AC13" s="24">
        <v>9.8703403565640238E-2</v>
      </c>
      <c r="AD13" s="24">
        <v>0.168989735278228</v>
      </c>
      <c r="AE13" s="24">
        <v>0.14257158292814695</v>
      </c>
      <c r="AF13" s="24">
        <v>8.843868179362506E-2</v>
      </c>
      <c r="AG13" s="24">
        <v>4.9108589951377617E-2</v>
      </c>
    </row>
    <row r="14" spans="1:33" x14ac:dyDescent="0.35">
      <c r="A14" s="24" t="s">
        <v>1139</v>
      </c>
      <c r="J14" s="24">
        <v>0.30357142857142849</v>
      </c>
      <c r="K14" s="24">
        <v>7.1428571428571411E-2</v>
      </c>
      <c r="L14" s="24">
        <v>0.125</v>
      </c>
      <c r="M14" s="24">
        <v>5.3571428571428562E-2</v>
      </c>
      <c r="N14" s="24">
        <v>0.28571428571428559</v>
      </c>
      <c r="O14" s="24">
        <v>0.125</v>
      </c>
      <c r="P14" s="24">
        <v>3.5714285714285705E-2</v>
      </c>
      <c r="Q14" s="24">
        <v>0</v>
      </c>
      <c r="R14" s="24">
        <v>0.34043848964677242</v>
      </c>
      <c r="S14" s="24">
        <v>0.21498172959805112</v>
      </c>
      <c r="T14" s="24">
        <v>9.257003654080391E-2</v>
      </c>
      <c r="U14" s="24">
        <v>2.1924482338611453E-2</v>
      </c>
      <c r="V14" s="24">
        <v>0.18757612667478679</v>
      </c>
      <c r="W14" s="24">
        <v>9.6224116930572492E-2</v>
      </c>
      <c r="X14" s="24">
        <v>3.836784409257004E-2</v>
      </c>
      <c r="Y14" s="24">
        <v>7.9171741778319114E-3</v>
      </c>
      <c r="Z14" s="24">
        <v>0.35060975609756106</v>
      </c>
      <c r="AA14" s="24">
        <v>0.21239837398373987</v>
      </c>
      <c r="AB14" s="24">
        <v>8.2317073170731711E-2</v>
      </c>
      <c r="AC14" s="24">
        <v>2.4390243902439025E-2</v>
      </c>
      <c r="AD14" s="24">
        <v>0.19308943089430897</v>
      </c>
      <c r="AE14" s="24">
        <v>9.2479674796747985E-2</v>
      </c>
      <c r="AF14" s="24">
        <v>3.9634146341463422E-2</v>
      </c>
      <c r="AG14" s="24">
        <v>5.0813008130081291E-3</v>
      </c>
    </row>
    <row r="15" spans="1:33" x14ac:dyDescent="0.35">
      <c r="A15" s="24" t="s">
        <v>900</v>
      </c>
      <c r="B15" s="24">
        <v>0.17006285832700149</v>
      </c>
      <c r="C15" s="24">
        <v>0.16004697105753957</v>
      </c>
      <c r="D15" s="24">
        <v>0.12212474960281829</v>
      </c>
      <c r="E15" s="24">
        <v>9.7672169648407831E-2</v>
      </c>
      <c r="F15" s="24">
        <v>0.16260274918836773</v>
      </c>
      <c r="G15" s="24">
        <v>0.14719900531878147</v>
      </c>
      <c r="H15" s="24">
        <v>9.4563790840643772E-2</v>
      </c>
      <c r="I15" s="24">
        <v>4.5727706016439856E-2</v>
      </c>
      <c r="J15" s="24">
        <v>0.13740280840199603</v>
      </c>
      <c r="K15" s="24">
        <v>0.15678310316815597</v>
      </c>
      <c r="L15" s="24">
        <v>0.1393756527793896</v>
      </c>
      <c r="M15" s="24">
        <v>0.12185215272136478</v>
      </c>
      <c r="N15" s="24">
        <v>0.14204479517233376</v>
      </c>
      <c r="O15" s="24">
        <v>0.14668678194267148</v>
      </c>
      <c r="P15" s="24">
        <v>0.1021237089474295</v>
      </c>
      <c r="Q15" s="24">
        <v>5.3730996866658921E-2</v>
      </c>
      <c r="R15" s="24">
        <v>0.21881349045103612</v>
      </c>
      <c r="S15" s="24">
        <v>0.14709467696058501</v>
      </c>
      <c r="T15" s="24">
        <v>8.6143843965867523E-2</v>
      </c>
      <c r="U15" s="24">
        <v>1.93010971149939E-2</v>
      </c>
      <c r="V15" s="24">
        <v>0.25294595692807809</v>
      </c>
      <c r="W15" s="24">
        <v>0.17411621292157653</v>
      </c>
      <c r="X15" s="24">
        <v>8.7769199512393356E-2</v>
      </c>
      <c r="Y15" s="24">
        <v>1.3815522145469321E-2</v>
      </c>
      <c r="Z15" s="24">
        <v>0.17909407665505223</v>
      </c>
      <c r="AA15" s="24">
        <v>0.16149825783972122</v>
      </c>
      <c r="AB15" s="24">
        <v>0.12421602787456444</v>
      </c>
      <c r="AC15" s="24">
        <v>0.10313588850174218</v>
      </c>
      <c r="AD15" s="24">
        <v>0.16289198606271779</v>
      </c>
      <c r="AE15" s="24">
        <v>0.13432055749128921</v>
      </c>
      <c r="AF15" s="24">
        <v>9.4250871080139381E-2</v>
      </c>
      <c r="AG15" s="24">
        <v>4.0592334494773528E-2</v>
      </c>
    </row>
    <row r="16" spans="1:33" x14ac:dyDescent="0.35">
      <c r="A16" s="24" t="s">
        <v>902</v>
      </c>
      <c r="B16" s="24">
        <v>0.15634218289085541</v>
      </c>
      <c r="C16" s="24">
        <v>0.16753127860848341</v>
      </c>
      <c r="D16" s="24">
        <v>0.131014138948225</v>
      </c>
      <c r="E16" s="24">
        <v>0.13081070084426813</v>
      </c>
      <c r="F16" s="24">
        <v>0.14840809683653755</v>
      </c>
      <c r="G16" s="24">
        <v>0.12623334350523852</v>
      </c>
      <c r="H16" s="24">
        <v>8.1375241582748448E-2</v>
      </c>
      <c r="I16" s="24">
        <v>5.8285016783643583E-2</v>
      </c>
      <c r="J16" s="24">
        <v>0.13309709425939048</v>
      </c>
      <c r="K16" s="24">
        <v>0.15265768958185677</v>
      </c>
      <c r="L16" s="24">
        <v>0.14415308291991499</v>
      </c>
      <c r="M16" s="24">
        <v>0.15024805102763997</v>
      </c>
      <c r="N16" s="24">
        <v>0.14117647058823529</v>
      </c>
      <c r="O16" s="24">
        <v>0.12204110559886602</v>
      </c>
      <c r="P16" s="24">
        <v>8.7597448618001436E-2</v>
      </c>
      <c r="Q16" s="24">
        <v>6.9029057406094982E-2</v>
      </c>
      <c r="R16" s="24">
        <v>0.24869018512050295</v>
      </c>
      <c r="S16" s="24">
        <v>0.178658749563395</v>
      </c>
      <c r="T16" s="24">
        <v>9.0988473629060387E-2</v>
      </c>
      <c r="U16" s="24">
        <v>3.3007334963325197E-2</v>
      </c>
      <c r="V16" s="24">
        <v>0.2062521830247992</v>
      </c>
      <c r="W16" s="24">
        <v>0.14862032832692981</v>
      </c>
      <c r="X16" s="24">
        <v>6.4792176039119798E-2</v>
      </c>
      <c r="Y16" s="24">
        <v>2.8990569332867623E-2</v>
      </c>
      <c r="Z16" s="24">
        <v>0.19761904761904764</v>
      </c>
      <c r="AA16" s="24">
        <v>0.17015873015873012</v>
      </c>
      <c r="AB16" s="24">
        <v>0.1207936507936508</v>
      </c>
      <c r="AC16" s="24">
        <v>9.2063492063492069E-2</v>
      </c>
      <c r="AD16" s="24">
        <v>0.16650793650793652</v>
      </c>
      <c r="AE16" s="24">
        <v>0.13095238095238096</v>
      </c>
      <c r="AF16" s="24">
        <v>7.8730158730158747E-2</v>
      </c>
      <c r="AG16" s="24">
        <v>4.3174603174603185E-2</v>
      </c>
    </row>
    <row r="17" spans="1:33" x14ac:dyDescent="0.35">
      <c r="A17" s="24" t="s">
        <v>904</v>
      </c>
      <c r="B17" s="24">
        <v>0.13307644670749327</v>
      </c>
      <c r="C17" s="24">
        <v>0.15791646597399023</v>
      </c>
      <c r="D17" s="24">
        <v>0.15179247230441062</v>
      </c>
      <c r="E17" s="24">
        <v>0.14140232574141604</v>
      </c>
      <c r="F17" s="24">
        <v>0.12660840844973509</v>
      </c>
      <c r="G17" s="24">
        <v>0.12165416637996283</v>
      </c>
      <c r="H17" s="24">
        <v>9.8396752219087613E-2</v>
      </c>
      <c r="I17" s="24">
        <v>6.9152962223904213E-2</v>
      </c>
      <c r="J17" s="24">
        <v>0.11363339856490548</v>
      </c>
      <c r="K17" s="24">
        <v>0.14546640574037836</v>
      </c>
      <c r="L17" s="24">
        <v>0.16373124592302676</v>
      </c>
      <c r="M17" s="24">
        <v>0.16216568819308547</v>
      </c>
      <c r="N17" s="24">
        <v>0.11258969341161122</v>
      </c>
      <c r="O17" s="24">
        <v>0.11702544031311156</v>
      </c>
      <c r="P17" s="24">
        <v>0.1056751467710372</v>
      </c>
      <c r="Q17" s="24">
        <v>7.9712981082844067E-2</v>
      </c>
      <c r="R17" s="24">
        <v>0.20214054927302097</v>
      </c>
      <c r="S17" s="24">
        <v>0.17467689822294022</v>
      </c>
      <c r="T17" s="24">
        <v>0.10137318255250399</v>
      </c>
      <c r="U17" s="24">
        <v>3.6147011308562189E-2</v>
      </c>
      <c r="V17" s="24">
        <v>0.18881260096930527</v>
      </c>
      <c r="W17" s="24">
        <v>0.16417609046849763</v>
      </c>
      <c r="X17" s="24">
        <v>9.9959612277867524E-2</v>
      </c>
      <c r="Y17" s="24">
        <v>3.2714054927302109E-2</v>
      </c>
      <c r="Z17" s="24">
        <v>0.16051296505073279</v>
      </c>
      <c r="AA17" s="24">
        <v>0.15924464487034951</v>
      </c>
      <c r="AB17" s="24">
        <v>0.14205186020293123</v>
      </c>
      <c r="AC17" s="24">
        <v>0.1180947012401353</v>
      </c>
      <c r="AD17" s="24">
        <v>0.14430665163472378</v>
      </c>
      <c r="AE17" s="24">
        <v>0.12626832018038331</v>
      </c>
      <c r="AF17" s="24">
        <v>9.2023675310033817E-2</v>
      </c>
      <c r="AG17" s="24">
        <v>5.7497181510710246E-2</v>
      </c>
    </row>
    <row r="18" spans="1:33" x14ac:dyDescent="0.35">
      <c r="A18" s="24" t="s">
        <v>906</v>
      </c>
      <c r="B18" s="24">
        <v>0.13488372093023265</v>
      </c>
      <c r="C18" s="24">
        <v>0.15823849579416133</v>
      </c>
      <c r="D18" s="24">
        <v>0.15883226125680347</v>
      </c>
      <c r="E18" s="24">
        <v>0.12904502721425035</v>
      </c>
      <c r="F18" s="24">
        <v>0.1242949035131123</v>
      </c>
      <c r="G18" s="24">
        <v>0.13112320633349828</v>
      </c>
      <c r="H18" s="24">
        <v>0.1007422068283028</v>
      </c>
      <c r="I18" s="24">
        <v>6.284017812963881E-2</v>
      </c>
      <c r="J18" s="24">
        <v>0.11529752739788064</v>
      </c>
      <c r="K18" s="24">
        <v>0.14699755456933253</v>
      </c>
      <c r="L18" s="24">
        <v>0.15442441807807261</v>
      </c>
      <c r="M18" s="24">
        <v>0.13585725930622222</v>
      </c>
      <c r="N18" s="24">
        <v>0.12960782537813603</v>
      </c>
      <c r="O18" s="24">
        <v>0.14165383570328771</v>
      </c>
      <c r="P18" s="24">
        <v>0.10660266280228242</v>
      </c>
      <c r="Q18" s="24">
        <v>6.9558916764785816E-2</v>
      </c>
      <c r="R18" s="24">
        <v>0.20848431285903671</v>
      </c>
      <c r="S18" s="24">
        <v>0.15837384003535129</v>
      </c>
      <c r="T18" s="24">
        <v>8.2368537339814432E-2</v>
      </c>
      <c r="U18" s="24">
        <v>3.4202386212991605E-2</v>
      </c>
      <c r="V18" s="24">
        <v>0.24021210782147592</v>
      </c>
      <c r="W18" s="24">
        <v>0.1704816615112682</v>
      </c>
      <c r="X18" s="24">
        <v>7.8479893946089244E-2</v>
      </c>
      <c r="Y18" s="24">
        <v>2.7397260273972601E-2</v>
      </c>
      <c r="Z18" s="24">
        <v>0.16278061887839124</v>
      </c>
      <c r="AA18" s="24">
        <v>0.15567305191990988</v>
      </c>
      <c r="AB18" s="24">
        <v>0.12490248764843544</v>
      </c>
      <c r="AC18" s="24">
        <v>9.1791626939412355E-2</v>
      </c>
      <c r="AD18" s="24">
        <v>0.17439542342029996</v>
      </c>
      <c r="AE18" s="24">
        <v>0.1494322614197798</v>
      </c>
      <c r="AF18" s="24">
        <v>9.387189043945568E-2</v>
      </c>
      <c r="AG18" s="24">
        <v>4.7152639334315689E-2</v>
      </c>
    </row>
    <row r="19" spans="1:33" x14ac:dyDescent="0.35">
      <c r="A19" s="24" t="s">
        <v>908</v>
      </c>
      <c r="B19" s="24">
        <v>0.14027093596059109</v>
      </c>
      <c r="C19" s="24">
        <v>0.16391625615763547</v>
      </c>
      <c r="D19" s="24">
        <v>0.1349753694581281</v>
      </c>
      <c r="E19" s="24">
        <v>0.13041871921182263</v>
      </c>
      <c r="F19" s="24">
        <v>0.13509852216748769</v>
      </c>
      <c r="G19" s="24">
        <v>0.12573891625615763</v>
      </c>
      <c r="H19" s="24">
        <v>0.10578817733990148</v>
      </c>
      <c r="I19" s="24">
        <v>6.3793103448275851E-2</v>
      </c>
      <c r="J19" s="24">
        <v>0.12070376432078556</v>
      </c>
      <c r="K19" s="24">
        <v>0.15589198036006544</v>
      </c>
      <c r="L19" s="24">
        <v>0.13652482269503549</v>
      </c>
      <c r="M19" s="24">
        <v>0.13597926895799237</v>
      </c>
      <c r="N19" s="24">
        <v>0.13106928532460449</v>
      </c>
      <c r="O19" s="24">
        <v>0.13202400436442988</v>
      </c>
      <c r="P19" s="24">
        <v>0.11429350791052915</v>
      </c>
      <c r="Q19" s="24">
        <v>7.3513366066557603E-2</v>
      </c>
      <c r="R19" s="24">
        <v>0.19318181818181815</v>
      </c>
      <c r="S19" s="24">
        <v>0.16458120531154236</v>
      </c>
      <c r="T19" s="24">
        <v>9.3207354443309479E-2</v>
      </c>
      <c r="U19" s="24">
        <v>4.3922369765066402E-2</v>
      </c>
      <c r="V19" s="24">
        <v>0.21054647599591408</v>
      </c>
      <c r="W19" s="24">
        <v>0.16560265577119501</v>
      </c>
      <c r="X19" s="24">
        <v>9.6144024514811022E-2</v>
      </c>
      <c r="Y19" s="24">
        <v>3.2814096016343205E-2</v>
      </c>
      <c r="Z19" s="24">
        <v>0.17186183656276319</v>
      </c>
      <c r="AA19" s="24">
        <v>0.16090985678180283</v>
      </c>
      <c r="AB19" s="24">
        <v>0.11962931760741365</v>
      </c>
      <c r="AC19" s="24">
        <v>9.0744975327957639E-2</v>
      </c>
      <c r="AD19" s="24">
        <v>0.17294499939824279</v>
      </c>
      <c r="AE19" s="24">
        <v>0.13720062582741605</v>
      </c>
      <c r="AF19" s="24">
        <v>9.8447466602479231E-2</v>
      </c>
      <c r="AG19" s="24">
        <v>4.8260921891924442E-2</v>
      </c>
    </row>
    <row r="20" spans="1:33" x14ac:dyDescent="0.35">
      <c r="A20" s="24" t="s">
        <v>910</v>
      </c>
      <c r="B20" s="24">
        <v>0.14310051107325389</v>
      </c>
      <c r="C20" s="24">
        <v>0.16396933560477003</v>
      </c>
      <c r="D20" s="24">
        <v>0.13891254968767749</v>
      </c>
      <c r="E20" s="24">
        <v>0.12365133446905165</v>
      </c>
      <c r="F20" s="24">
        <v>0.14338444065871661</v>
      </c>
      <c r="G20" s="24">
        <v>0.13621521862578079</v>
      </c>
      <c r="H20" s="24">
        <v>9.8594548551959107E-2</v>
      </c>
      <c r="I20" s="24">
        <v>5.2172061328790445E-2</v>
      </c>
      <c r="J20" s="24">
        <v>0.13258401192797339</v>
      </c>
      <c r="K20" s="24">
        <v>0.16297740566578739</v>
      </c>
      <c r="L20" s="24">
        <v>0.13487785296478955</v>
      </c>
      <c r="M20" s="24">
        <v>0.1206560385365294</v>
      </c>
      <c r="N20" s="24">
        <v>0.14325037274916844</v>
      </c>
      <c r="O20" s="24">
        <v>0.14462667737125817</v>
      </c>
      <c r="P20" s="24">
        <v>0.10517261153802045</v>
      </c>
      <c r="Q20" s="24">
        <v>5.5855029246473217E-2</v>
      </c>
      <c r="R20" s="24">
        <v>0.24525916561314795</v>
      </c>
      <c r="S20" s="24">
        <v>0.16561314791403284</v>
      </c>
      <c r="T20" s="24">
        <v>6.4896755162241901E-2</v>
      </c>
      <c r="U20" s="24">
        <v>1.8541930046354828E-2</v>
      </c>
      <c r="V20" s="24">
        <v>0.25495153813737886</v>
      </c>
      <c r="W20" s="24">
        <v>0.16750948166877364</v>
      </c>
      <c r="X20" s="24">
        <v>6.6371681415929196E-2</v>
      </c>
      <c r="Y20" s="24">
        <v>1.6856300042140747E-2</v>
      </c>
      <c r="Z20" s="24">
        <v>0.17779988629903351</v>
      </c>
      <c r="AA20" s="24">
        <v>0.16642978965321203</v>
      </c>
      <c r="AB20" s="24">
        <v>0.11654349061967029</v>
      </c>
      <c r="AC20" s="24">
        <v>9.4656054576463866E-2</v>
      </c>
      <c r="AD20" s="24">
        <v>0.1769471290505969</v>
      </c>
      <c r="AE20" s="24">
        <v>0.14084707220011369</v>
      </c>
      <c r="AF20" s="24">
        <v>8.4138715179079004E-2</v>
      </c>
      <c r="AG20" s="24">
        <v>4.263786242183059E-2</v>
      </c>
    </row>
    <row r="21" spans="1:33" x14ac:dyDescent="0.35">
      <c r="A21" s="24" t="s">
        <v>912</v>
      </c>
      <c r="B21" s="24">
        <v>0.14568437180796731</v>
      </c>
      <c r="C21" s="24">
        <v>0.16687946884576099</v>
      </c>
      <c r="D21" s="24">
        <v>0.15902706843718076</v>
      </c>
      <c r="E21" s="24">
        <v>0.12563840653728295</v>
      </c>
      <c r="F21" s="24">
        <v>0.13138406537282943</v>
      </c>
      <c r="G21" s="24">
        <v>0.1226378958120531</v>
      </c>
      <c r="H21" s="24">
        <v>9.5250255362614916E-2</v>
      </c>
      <c r="I21" s="24">
        <v>5.349846782431051E-2</v>
      </c>
      <c r="J21" s="24">
        <v>0.13926163723916529</v>
      </c>
      <c r="K21" s="24">
        <v>0.15980738362760838</v>
      </c>
      <c r="L21" s="24">
        <v>0.15878009630818621</v>
      </c>
      <c r="M21" s="24">
        <v>0.12250401284109144</v>
      </c>
      <c r="N21" s="24">
        <v>0.13739967897271271</v>
      </c>
      <c r="O21" s="24">
        <v>0.1295024077046549</v>
      </c>
      <c r="P21" s="24">
        <v>9.7078651685393286E-2</v>
      </c>
      <c r="Q21" s="24">
        <v>5.566613162118781E-2</v>
      </c>
      <c r="R21" s="24">
        <v>0.21997471554993681</v>
      </c>
      <c r="S21" s="24">
        <v>0.15748600325085785</v>
      </c>
      <c r="T21" s="24">
        <v>8.9308289687556483E-2</v>
      </c>
      <c r="U21" s="24">
        <v>2.5465053277948353E-2</v>
      </c>
      <c r="V21" s="24">
        <v>0.22837276503521756</v>
      </c>
      <c r="W21" s="24">
        <v>0.17139245078562396</v>
      </c>
      <c r="X21" s="24">
        <v>8.5064114141231689E-2</v>
      </c>
      <c r="Y21" s="24">
        <v>2.2936608271627232E-2</v>
      </c>
      <c r="Z21" s="24">
        <v>0.18082700694556619</v>
      </c>
      <c r="AA21" s="24">
        <v>0.16499757712808913</v>
      </c>
      <c r="AB21" s="24">
        <v>0.12954288483282184</v>
      </c>
      <c r="AC21" s="24">
        <v>9.0938459053464676E-2</v>
      </c>
      <c r="AD21" s="24">
        <v>0.17105475690518501</v>
      </c>
      <c r="AE21" s="24">
        <v>0.13608463899208531</v>
      </c>
      <c r="AF21" s="24">
        <v>8.6900339202067522E-2</v>
      </c>
      <c r="AG21" s="24">
        <v>3.9654336940720389E-2</v>
      </c>
    </row>
    <row r="22" spans="1:33" x14ac:dyDescent="0.35">
      <c r="A22" s="24" t="s">
        <v>914</v>
      </c>
      <c r="B22" s="24">
        <v>0.17735308764940244</v>
      </c>
      <c r="C22" s="24">
        <v>0.17374252988047811</v>
      </c>
      <c r="D22" s="24">
        <v>0.14162101593625498</v>
      </c>
      <c r="E22" s="24">
        <v>9.9539342629482053E-2</v>
      </c>
      <c r="F22" s="24">
        <v>0.15083416334661351</v>
      </c>
      <c r="G22" s="24">
        <v>0.13240786852589648</v>
      </c>
      <c r="H22" s="24">
        <v>8.3852091633466116E-2</v>
      </c>
      <c r="I22" s="24">
        <v>4.0649900398406373E-2</v>
      </c>
      <c r="J22" s="24">
        <v>0.16799116997792499</v>
      </c>
      <c r="K22" s="24">
        <v>0.17343635025754223</v>
      </c>
      <c r="L22" s="24">
        <v>0.14532744665194997</v>
      </c>
      <c r="M22" s="24">
        <v>0.10772626931567328</v>
      </c>
      <c r="N22" s="24">
        <v>0.14164827078734363</v>
      </c>
      <c r="O22" s="24">
        <v>0.13465783664459161</v>
      </c>
      <c r="P22" s="24">
        <v>8.5504047093451024E-2</v>
      </c>
      <c r="Q22" s="24">
        <v>4.3708609271523195E-2</v>
      </c>
      <c r="R22" s="24">
        <v>0.22192456065152164</v>
      </c>
      <c r="S22" s="24">
        <v>0.15752250321474495</v>
      </c>
      <c r="T22" s="24">
        <v>8.5726532361765986E-2</v>
      </c>
      <c r="U22" s="24">
        <v>3.504072010287184E-2</v>
      </c>
      <c r="V22" s="24">
        <v>0.23231890270038577</v>
      </c>
      <c r="W22" s="24">
        <v>0.16866695242177457</v>
      </c>
      <c r="X22" s="24">
        <v>7.6618088298328349E-2</v>
      </c>
      <c r="Y22" s="24">
        <v>2.2181740248606953E-2</v>
      </c>
      <c r="Z22" s="24">
        <v>0.20110377121832923</v>
      </c>
      <c r="AA22" s="24">
        <v>0.16849234885860026</v>
      </c>
      <c r="AB22" s="24">
        <v>0.11807007274855758</v>
      </c>
      <c r="AC22" s="24">
        <v>7.8769127853499488E-2</v>
      </c>
      <c r="AD22" s="24">
        <v>0.18580148841876412</v>
      </c>
      <c r="AE22" s="24">
        <v>0.14190149678066727</v>
      </c>
      <c r="AF22" s="24">
        <v>7.2832176603394916E-2</v>
      </c>
      <c r="AG22" s="24">
        <v>3.3029517518187147E-2</v>
      </c>
    </row>
    <row r="23" spans="1:33" x14ac:dyDescent="0.35">
      <c r="A23" s="24" t="s">
        <v>1148</v>
      </c>
      <c r="J23" s="24">
        <v>0.16821561338289961</v>
      </c>
      <c r="K23" s="24">
        <v>0.14033457249070633</v>
      </c>
      <c r="L23" s="24">
        <v>8.4572490706319683E-2</v>
      </c>
      <c r="M23" s="24">
        <v>3.4386617100371754E-2</v>
      </c>
      <c r="N23" s="24">
        <v>0.29275092936802993</v>
      </c>
      <c r="O23" s="24">
        <v>0.19330855018587367</v>
      </c>
      <c r="P23" s="24">
        <v>6.7843866171003714E-2</v>
      </c>
      <c r="Q23" s="24">
        <v>1.8587360594795536E-2</v>
      </c>
      <c r="R23" s="24">
        <v>0.21443850267379677</v>
      </c>
      <c r="S23" s="24">
        <v>0.12941176470588237</v>
      </c>
      <c r="T23" s="24">
        <v>4.3315508021390378E-2</v>
      </c>
      <c r="U23" s="24">
        <v>1.122994652406417E-2</v>
      </c>
      <c r="V23" s="24">
        <v>0.3352941176470588</v>
      </c>
      <c r="W23" s="24">
        <v>0.19786096256684496</v>
      </c>
      <c r="X23" s="24">
        <v>5.7219251336898418E-2</v>
      </c>
      <c r="Y23" s="24">
        <v>1.122994652406417E-2</v>
      </c>
      <c r="Z23" s="24">
        <v>0.20673952641165755</v>
      </c>
      <c r="AA23" s="24">
        <v>0.13752276867030969</v>
      </c>
      <c r="AB23" s="24">
        <v>5.3734061930783249E-2</v>
      </c>
      <c r="AC23" s="24">
        <v>1.6393442622950821E-2</v>
      </c>
      <c r="AD23" s="24">
        <v>0.32877959927140243</v>
      </c>
      <c r="AE23" s="24">
        <v>0.18579234972677597</v>
      </c>
      <c r="AF23" s="24">
        <v>5.7377049180327877E-2</v>
      </c>
      <c r="AG23" s="24">
        <v>1.3661202185792353E-2</v>
      </c>
    </row>
    <row r="24" spans="1:33" x14ac:dyDescent="0.35">
      <c r="A24" s="24" t="s">
        <v>916</v>
      </c>
      <c r="B24" s="24">
        <v>0.14810281517747861</v>
      </c>
      <c r="C24" s="24">
        <v>0.15737016961007172</v>
      </c>
      <c r="D24" s="24">
        <v>0.1500262283616017</v>
      </c>
      <c r="E24" s="24">
        <v>0.14591711837733867</v>
      </c>
      <c r="F24" s="24">
        <v>0.13402692778457775</v>
      </c>
      <c r="G24" s="24">
        <v>0.11155796467913968</v>
      </c>
      <c r="H24" s="24">
        <v>8.9438713061724059E-2</v>
      </c>
      <c r="I24" s="24">
        <v>6.3560062948067861E-2</v>
      </c>
      <c r="J24" s="24">
        <v>0.13522984951556383</v>
      </c>
      <c r="K24" s="24">
        <v>0.155328798185941</v>
      </c>
      <c r="L24" s="24">
        <v>0.15512265512265505</v>
      </c>
      <c r="M24" s="24">
        <v>0.14708307565450426</v>
      </c>
      <c r="N24" s="24">
        <v>0.1343022057307772</v>
      </c>
      <c r="O24" s="24">
        <v>0.11368789940218516</v>
      </c>
      <c r="P24" s="24">
        <v>9.5547309833024133E-2</v>
      </c>
      <c r="Q24" s="24">
        <v>6.3698206555349399E-2</v>
      </c>
      <c r="R24" s="24">
        <v>0.22828282828282831</v>
      </c>
      <c r="S24" s="24">
        <v>0.16291486291486293</v>
      </c>
      <c r="T24" s="24">
        <v>0.10144300144300145</v>
      </c>
      <c r="U24" s="24">
        <v>3.7950937950937957E-2</v>
      </c>
      <c r="V24" s="24">
        <v>0.21933621933621936</v>
      </c>
      <c r="W24" s="24">
        <v>0.14516594516594522</v>
      </c>
      <c r="X24" s="24">
        <v>7.3593073593073613E-2</v>
      </c>
      <c r="Y24" s="24">
        <v>3.1313131313131307E-2</v>
      </c>
      <c r="Z24" s="24">
        <v>0.18227990970654631</v>
      </c>
      <c r="AA24" s="24">
        <v>0.16275395033860038</v>
      </c>
      <c r="AB24" s="24">
        <v>0.13419864559819417</v>
      </c>
      <c r="AC24" s="24">
        <v>0.10045146726862302</v>
      </c>
      <c r="AD24" s="24">
        <v>0.1686230248306998</v>
      </c>
      <c r="AE24" s="24">
        <v>0.12618510158013538</v>
      </c>
      <c r="AF24" s="24">
        <v>8.3182844243792325E-2</v>
      </c>
      <c r="AG24" s="24">
        <v>4.2325056433408566E-2</v>
      </c>
    </row>
    <row r="25" spans="1:33" x14ac:dyDescent="0.35">
      <c r="A25" s="24" t="s">
        <v>1151</v>
      </c>
      <c r="J25" s="24">
        <v>0.2989690721649485</v>
      </c>
      <c r="K25" s="24">
        <v>0.12989690721649483</v>
      </c>
      <c r="L25" s="24">
        <v>3.711340206185567E-2</v>
      </c>
      <c r="M25" s="24">
        <v>6.1855670103092781E-3</v>
      </c>
      <c r="N25" s="24">
        <v>0.34020618556701049</v>
      </c>
      <c r="O25" s="24">
        <v>0.16288659793814428</v>
      </c>
      <c r="P25" s="24">
        <v>2.0618556701030927E-2</v>
      </c>
      <c r="Q25" s="24">
        <v>4.1237113402061857E-3</v>
      </c>
      <c r="R25" s="24">
        <v>0.26865671641791056</v>
      </c>
      <c r="S25" s="24">
        <v>0.11442786069651741</v>
      </c>
      <c r="T25" s="24">
        <v>7.0149253731343286E-2</v>
      </c>
      <c r="U25" s="24">
        <v>2.0895522388059695E-2</v>
      </c>
      <c r="V25" s="24">
        <v>0.28358208955223879</v>
      </c>
      <c r="W25" s="24">
        <v>0.16567164179104477</v>
      </c>
      <c r="X25" s="24">
        <v>5.522388059701492E-2</v>
      </c>
      <c r="Y25" s="24">
        <v>2.1393034825870651E-2</v>
      </c>
      <c r="Z25" s="24">
        <v>0.23725055432372505</v>
      </c>
      <c r="AA25" s="24">
        <v>0.11308203991130825</v>
      </c>
      <c r="AB25" s="24">
        <v>7.7605321507760547E-2</v>
      </c>
      <c r="AC25" s="24">
        <v>2.9933481152993352E-2</v>
      </c>
      <c r="AD25" s="24">
        <v>0.30931263858093128</v>
      </c>
      <c r="AE25" s="24">
        <v>0.14190687361419063</v>
      </c>
      <c r="AF25" s="24">
        <v>6.3192904656319285E-2</v>
      </c>
      <c r="AG25" s="24">
        <v>2.7716186252771609E-2</v>
      </c>
    </row>
    <row r="26" spans="1:33" x14ac:dyDescent="0.35">
      <c r="A26" s="24" t="s">
        <v>918</v>
      </c>
      <c r="B26" s="24">
        <v>0.14520752835597661</v>
      </c>
      <c r="C26" s="24">
        <v>0.16253271843450076</v>
      </c>
      <c r="D26" s="24">
        <v>0.14096971207777639</v>
      </c>
      <c r="E26" s="24">
        <v>0.11865885578960488</v>
      </c>
      <c r="F26" s="24">
        <v>0.14558145332170011</v>
      </c>
      <c r="G26" s="24">
        <v>0.12987660476131124</v>
      </c>
      <c r="H26" s="24">
        <v>9.9588682537704129E-2</v>
      </c>
      <c r="I26" s="24">
        <v>5.758444472142589E-2</v>
      </c>
      <c r="J26" s="24">
        <v>0.10787031457153189</v>
      </c>
      <c r="K26" s="24">
        <v>0.15499578160781002</v>
      </c>
      <c r="L26" s="24">
        <v>0.15993732674460651</v>
      </c>
      <c r="M26" s="24">
        <v>0.15029528745329637</v>
      </c>
      <c r="N26" s="24">
        <v>0.11486079305773172</v>
      </c>
      <c r="O26" s="24">
        <v>0.1286006990478486</v>
      </c>
      <c r="P26" s="24">
        <v>0.10726768711582498</v>
      </c>
      <c r="Q26" s="24">
        <v>7.6172110401349885E-2</v>
      </c>
      <c r="R26" s="24">
        <v>0.21610034931724365</v>
      </c>
      <c r="S26" s="24">
        <v>0.15163543982216579</v>
      </c>
      <c r="T26" s="24">
        <v>8.9393458240711335E-2</v>
      </c>
      <c r="U26" s="24">
        <v>2.5404890441409967E-2</v>
      </c>
      <c r="V26" s="24">
        <v>0.22403937758018419</v>
      </c>
      <c r="W26" s="24">
        <v>0.17322959669736421</v>
      </c>
      <c r="X26" s="24">
        <v>9.0981263893299441E-2</v>
      </c>
      <c r="Y26" s="24">
        <v>2.9215624007621462E-2</v>
      </c>
      <c r="Z26" s="24">
        <v>0.16674280493375973</v>
      </c>
      <c r="AA26" s="24">
        <v>0.15912897822445563</v>
      </c>
      <c r="AB26" s="24">
        <v>0.12654179990863401</v>
      </c>
      <c r="AC26" s="24">
        <v>9.4259174661184678E-2</v>
      </c>
      <c r="AD26" s="24">
        <v>0.16719963453631795</v>
      </c>
      <c r="AE26" s="24">
        <v>0.14237855946398656</v>
      </c>
      <c r="AF26" s="24">
        <v>9.1822750114207374E-2</v>
      </c>
      <c r="AG26" s="24">
        <v>5.1926298157453921E-2</v>
      </c>
    </row>
    <row r="27" spans="1:33" x14ac:dyDescent="0.35">
      <c r="A27" s="24" t="s">
        <v>920</v>
      </c>
      <c r="B27" s="24">
        <v>0.1524606299212598</v>
      </c>
      <c r="C27" s="24">
        <v>0.15974409448818899</v>
      </c>
      <c r="D27" s="24">
        <v>0.14438976377952756</v>
      </c>
      <c r="E27" s="24">
        <v>0.11751968503937008</v>
      </c>
      <c r="F27" s="24">
        <v>0.13661417322834649</v>
      </c>
      <c r="G27" s="24">
        <v>0.13070866141732287</v>
      </c>
      <c r="H27" s="24">
        <v>0.103248031496063</v>
      </c>
      <c r="I27" s="24">
        <v>5.5314960629921264E-2</v>
      </c>
      <c r="J27" s="24">
        <v>0.13700626730797263</v>
      </c>
      <c r="K27" s="24">
        <v>0.16265850459116749</v>
      </c>
      <c r="L27" s="24">
        <v>0.14487684011077101</v>
      </c>
      <c r="M27" s="24">
        <v>0.12680367293397463</v>
      </c>
      <c r="N27" s="24">
        <v>0.12418014866637515</v>
      </c>
      <c r="O27" s="24">
        <v>0.12884419180877421</v>
      </c>
      <c r="P27" s="24">
        <v>0.11281154350677748</v>
      </c>
      <c r="Q27" s="24">
        <v>6.281883107418744E-2</v>
      </c>
      <c r="R27" s="24">
        <v>0.19453603391427235</v>
      </c>
      <c r="S27" s="24">
        <v>0.17867797142408545</v>
      </c>
      <c r="T27" s="24">
        <v>9.1851154027319845E-2</v>
      </c>
      <c r="U27" s="24">
        <v>3.6583451091223122E-2</v>
      </c>
      <c r="V27" s="24">
        <v>0.21683152771235673</v>
      </c>
      <c r="W27" s="24">
        <v>0.16234887737478412</v>
      </c>
      <c r="X27" s="24">
        <v>8.9967027790862006E-2</v>
      </c>
      <c r="Y27" s="24">
        <v>2.9203956665096564E-2</v>
      </c>
      <c r="Z27" s="24">
        <v>0.17568681318681309</v>
      </c>
      <c r="AA27" s="24">
        <v>0.1656593406593406</v>
      </c>
      <c r="AB27" s="24">
        <v>0.12129120879120878</v>
      </c>
      <c r="AC27" s="24">
        <v>8.5714285714285743E-2</v>
      </c>
      <c r="AD27" s="24">
        <v>0.17403846153846156</v>
      </c>
      <c r="AE27" s="24">
        <v>0.13447802197802197</v>
      </c>
      <c r="AF27" s="24">
        <v>9.7252747252747213E-2</v>
      </c>
      <c r="AG27" s="24">
        <v>4.5879120879120883E-2</v>
      </c>
    </row>
    <row r="28" spans="1:33" x14ac:dyDescent="0.35">
      <c r="A28" s="24" t="s">
        <v>922</v>
      </c>
      <c r="B28" s="24">
        <v>0.15352067699185695</v>
      </c>
      <c r="C28" s="24">
        <v>0.16741178349034011</v>
      </c>
      <c r="D28" s="24">
        <v>0.14010857416573524</v>
      </c>
      <c r="E28" s="24">
        <v>0.12086859332588212</v>
      </c>
      <c r="F28" s="24">
        <v>0.13859172920325721</v>
      </c>
      <c r="G28" s="24">
        <v>0.13587737505987549</v>
      </c>
      <c r="H28" s="24">
        <v>9.3006546383522279E-2</v>
      </c>
      <c r="I28" s="24">
        <v>5.0614721379530575E-2</v>
      </c>
      <c r="J28" s="24">
        <v>0.14085060406639821</v>
      </c>
      <c r="K28" s="24">
        <v>0.1565661526372655</v>
      </c>
      <c r="L28" s="24">
        <v>0.14811904528042427</v>
      </c>
      <c r="M28" s="24">
        <v>0.12601905510264216</v>
      </c>
      <c r="N28" s="24">
        <v>0.12906394263824769</v>
      </c>
      <c r="O28" s="24">
        <v>0.14242215892348495</v>
      </c>
      <c r="P28" s="24">
        <v>0.10107062174639032</v>
      </c>
      <c r="Q28" s="24">
        <v>5.5888419605146837E-2</v>
      </c>
      <c r="R28" s="24">
        <v>0.23934801258221344</v>
      </c>
      <c r="S28" s="24">
        <v>0.15170145839290819</v>
      </c>
      <c r="T28" s="24">
        <v>7.8924792679439526E-2</v>
      </c>
      <c r="U28" s="24">
        <v>2.9024878467257657E-2</v>
      </c>
      <c r="V28" s="24">
        <v>0.23491564197883905</v>
      </c>
      <c r="W28" s="24">
        <v>0.17472118959107813</v>
      </c>
      <c r="X28" s="24">
        <v>7.2061767229053456E-2</v>
      </c>
      <c r="Y28" s="24">
        <v>1.9302259079210751E-2</v>
      </c>
      <c r="Z28" s="24">
        <v>0.18933054393305437</v>
      </c>
      <c r="AA28" s="24">
        <v>0.16236634123663404</v>
      </c>
      <c r="AB28" s="24">
        <v>0.12563923756392373</v>
      </c>
      <c r="AC28" s="24">
        <v>9.1817759181775899E-2</v>
      </c>
      <c r="AD28" s="24">
        <v>0.16724779172477919</v>
      </c>
      <c r="AE28" s="24">
        <v>0.13726173872617389</v>
      </c>
      <c r="AF28" s="24">
        <v>8.4844258484425852E-2</v>
      </c>
      <c r="AG28" s="24">
        <v>4.1492329149232898E-2</v>
      </c>
    </row>
    <row r="29" spans="1:33" x14ac:dyDescent="0.35">
      <c r="A29" s="24" t="s">
        <v>958</v>
      </c>
      <c r="B29" s="24">
        <v>0.15677948633384181</v>
      </c>
      <c r="C29" s="24">
        <v>0.16473595250855425</v>
      </c>
      <c r="D29" s="24">
        <v>0.14350496763820753</v>
      </c>
      <c r="E29" s="24">
        <v>0.12227398276786081</v>
      </c>
      <c r="F29" s="24">
        <v>0.13307498866306633</v>
      </c>
      <c r="G29" s="24">
        <v>0.1252834233417158</v>
      </c>
      <c r="H29" s="24">
        <v>9.7827431256956768E-2</v>
      </c>
      <c r="I29" s="24">
        <v>5.6519767489796757E-2</v>
      </c>
      <c r="J29" s="24">
        <v>0.13176806457964163</v>
      </c>
      <c r="K29" s="24">
        <v>0.15884032289820826</v>
      </c>
      <c r="L29" s="24">
        <v>0.14958653278204373</v>
      </c>
      <c r="M29" s="24">
        <v>0.12463083284111044</v>
      </c>
      <c r="N29" s="24">
        <v>0.1324079543217169</v>
      </c>
      <c r="O29" s="24">
        <v>0.13043906280763931</v>
      </c>
      <c r="P29" s="24">
        <v>0.1072061429415239</v>
      </c>
      <c r="Q29" s="24">
        <v>6.5121086828115779E-2</v>
      </c>
      <c r="R29" s="24">
        <v>0.22571074068080055</v>
      </c>
      <c r="S29" s="24">
        <v>0.14980849112585637</v>
      </c>
      <c r="T29" s="24">
        <v>7.7844311377245498E-2</v>
      </c>
      <c r="U29" s="24">
        <v>2.7134919350488208E-2</v>
      </c>
      <c r="V29" s="24">
        <v>0.23865781949614287</v>
      </c>
      <c r="W29" s="24">
        <v>0.16227005448562337</v>
      </c>
      <c r="X29" s="24">
        <v>9.1438744133354913E-2</v>
      </c>
      <c r="Y29" s="24">
        <v>2.7134919350488208E-2</v>
      </c>
      <c r="Z29" s="24">
        <v>0.18198071296998597</v>
      </c>
      <c r="AA29" s="24">
        <v>0.15581319752952649</v>
      </c>
      <c r="AB29" s="24">
        <v>0.12428215407953189</v>
      </c>
      <c r="AC29" s="24">
        <v>8.977137284646225E-2</v>
      </c>
      <c r="AD29" s="24">
        <v>0.17298732257015931</v>
      </c>
      <c r="AE29" s="24">
        <v>0.13582186585762268</v>
      </c>
      <c r="AF29" s="24">
        <v>9.2805287680138682E-2</v>
      </c>
      <c r="AG29" s="24">
        <v>4.6538086466572759E-2</v>
      </c>
    </row>
    <row r="30" spans="1:33" x14ac:dyDescent="0.35">
      <c r="A30" s="24" t="s">
        <v>960</v>
      </c>
      <c r="B30" s="24">
        <v>0.1483999531121791</v>
      </c>
      <c r="C30" s="24">
        <v>0.1656312272887118</v>
      </c>
      <c r="D30" s="24">
        <v>0.14957214863439222</v>
      </c>
      <c r="E30" s="24">
        <v>0.124956042667917</v>
      </c>
      <c r="F30" s="24">
        <v>0.13163755714453171</v>
      </c>
      <c r="G30" s="24">
        <v>0.12483882311569572</v>
      </c>
      <c r="H30" s="24">
        <v>9.506505685148281E-2</v>
      </c>
      <c r="I30" s="24">
        <v>5.9899191185089649E-2</v>
      </c>
      <c r="J30" s="24">
        <v>0.12720673156244844</v>
      </c>
      <c r="K30" s="24">
        <v>0.14882032667876588</v>
      </c>
      <c r="L30" s="24">
        <v>0.15179013364131333</v>
      </c>
      <c r="M30" s="24">
        <v>0.13644613100148484</v>
      </c>
      <c r="N30" s="24">
        <v>0.1267117637353572</v>
      </c>
      <c r="O30" s="24">
        <v>0.13727107737997027</v>
      </c>
      <c r="P30" s="24">
        <v>0.10328328658637188</v>
      </c>
      <c r="Q30" s="24">
        <v>6.8470549414288068E-2</v>
      </c>
      <c r="R30" s="24">
        <v>0.23921101403230077</v>
      </c>
      <c r="S30" s="24">
        <v>0.16693142705851211</v>
      </c>
      <c r="T30" s="24">
        <v>9.9417527137940179E-2</v>
      </c>
      <c r="U30" s="24">
        <v>2.343129467831612E-2</v>
      </c>
      <c r="V30" s="24">
        <v>0.23881387344453275</v>
      </c>
      <c r="W30" s="24">
        <v>0.14230871061689163</v>
      </c>
      <c r="X30" s="24">
        <v>6.9499602859412229E-2</v>
      </c>
      <c r="Y30" s="24">
        <v>2.0386550172094252E-2</v>
      </c>
      <c r="Z30" s="24">
        <v>0.19399674700576663</v>
      </c>
      <c r="AA30" s="24">
        <v>0.16457193553156879</v>
      </c>
      <c r="AB30" s="24">
        <v>0.12997190595889399</v>
      </c>
      <c r="AC30" s="24">
        <v>9.3006062398343914E-2</v>
      </c>
      <c r="AD30" s="24">
        <v>0.16264971166642028</v>
      </c>
      <c r="AE30" s="24">
        <v>0.12701463847405001</v>
      </c>
      <c r="AF30" s="24">
        <v>8.4282123318054097E-2</v>
      </c>
      <c r="AG30" s="24">
        <v>4.4506875646902255E-2</v>
      </c>
    </row>
    <row r="31" spans="1:33" x14ac:dyDescent="0.35">
      <c r="A31" s="24" t="s">
        <v>962</v>
      </c>
      <c r="B31" s="24">
        <v>0.1408880352502542</v>
      </c>
      <c r="C31" s="24">
        <v>0.16506609422664101</v>
      </c>
      <c r="D31" s="24">
        <v>0.16472714947463557</v>
      </c>
      <c r="E31" s="24">
        <v>0.13749858773019999</v>
      </c>
      <c r="F31" s="24">
        <v>0.12936391368206979</v>
      </c>
      <c r="G31" s="24">
        <v>0.1138854366738222</v>
      </c>
      <c r="H31" s="24">
        <v>9.2192972545475108E-2</v>
      </c>
      <c r="I31" s="24">
        <v>5.6377810416902048E-2</v>
      </c>
      <c r="J31" s="24">
        <v>0.12746336533602831</v>
      </c>
      <c r="K31" s="24">
        <v>0.15651844365841333</v>
      </c>
      <c r="L31" s="24">
        <v>0.15942395149065183</v>
      </c>
      <c r="M31" s="24">
        <v>0.13213744315310763</v>
      </c>
      <c r="N31" s="24">
        <v>0.13592723597776657</v>
      </c>
      <c r="O31" s="24">
        <v>0.11925214754926727</v>
      </c>
      <c r="P31" s="24">
        <v>0.10535624052551797</v>
      </c>
      <c r="Q31" s="24">
        <v>6.3921172309247098E-2</v>
      </c>
      <c r="R31" s="24">
        <v>0.20609721831975275</v>
      </c>
      <c r="S31" s="24">
        <v>0.16142174768193307</v>
      </c>
      <c r="T31" s="24">
        <v>8.1062096094408509E-2</v>
      </c>
      <c r="U31" s="24">
        <v>2.0089912896881151E-2</v>
      </c>
      <c r="V31" s="24">
        <v>0.24768193312728287</v>
      </c>
      <c r="W31" s="24">
        <v>0.17603259342511943</v>
      </c>
      <c r="X31" s="24">
        <v>8.5136274234335507E-2</v>
      </c>
      <c r="Y31" s="24">
        <v>2.2478224220286596E-2</v>
      </c>
      <c r="Z31" s="24">
        <v>0.17892118762630188</v>
      </c>
      <c r="AA31" s="24">
        <v>0.15902378361573147</v>
      </c>
      <c r="AB31" s="24">
        <v>0.13150940463236438</v>
      </c>
      <c r="AC31" s="24">
        <v>9.7310741489196356E-2</v>
      </c>
      <c r="AD31" s="24">
        <v>0.16601896471319763</v>
      </c>
      <c r="AE31" s="24">
        <v>0.13011036841287113</v>
      </c>
      <c r="AF31" s="24">
        <v>9.031556039173011E-2</v>
      </c>
      <c r="AG31" s="24">
        <v>4.6789989118607191E-2</v>
      </c>
    </row>
    <row r="32" spans="1:33" x14ac:dyDescent="0.35">
      <c r="A32" s="24" t="s">
        <v>964</v>
      </c>
      <c r="B32" s="24">
        <v>0.14504016765630459</v>
      </c>
      <c r="C32" s="24">
        <v>0.15831295843520785</v>
      </c>
      <c r="D32" s="24">
        <v>0.1414600069856794</v>
      </c>
      <c r="E32" s="24">
        <v>0.11491442542787283</v>
      </c>
      <c r="F32" s="24">
        <v>0.13831645127488648</v>
      </c>
      <c r="G32" s="24">
        <v>0.13622074746769122</v>
      </c>
      <c r="H32" s="24">
        <v>0.10574572127139362</v>
      </c>
      <c r="I32" s="24">
        <v>5.998952148096405E-2</v>
      </c>
      <c r="J32" s="24">
        <v>0.13088348765432101</v>
      </c>
      <c r="K32" s="24">
        <v>0.1484375</v>
      </c>
      <c r="L32" s="24">
        <v>0.1457368827160494</v>
      </c>
      <c r="M32" s="24">
        <v>0.11670524691358022</v>
      </c>
      <c r="N32" s="24">
        <v>0.13676697530864201</v>
      </c>
      <c r="O32" s="24">
        <v>0.14457947530864201</v>
      </c>
      <c r="P32" s="24">
        <v>0.11159336419753089</v>
      </c>
      <c r="Q32" s="24">
        <v>6.5297067901234546E-2</v>
      </c>
      <c r="R32" s="24">
        <v>0.21208879379513235</v>
      </c>
      <c r="S32" s="24">
        <v>0.15957921012748505</v>
      </c>
      <c r="T32" s="24">
        <v>8.0413657840777406E-2</v>
      </c>
      <c r="U32" s="24">
        <v>3.4322902736917189E-2</v>
      </c>
      <c r="V32" s="24">
        <v>0.22430239814567179</v>
      </c>
      <c r="W32" s="24">
        <v>0.17241686725505925</v>
      </c>
      <c r="X32" s="24">
        <v>9.0487652670054375E-2</v>
      </c>
      <c r="Y32" s="24">
        <v>2.638851742890256E-2</v>
      </c>
      <c r="Z32" s="24">
        <v>0.18308751229105211</v>
      </c>
      <c r="AA32" s="24">
        <v>0.1549655850540807</v>
      </c>
      <c r="AB32" s="24">
        <v>0.11691248770894788</v>
      </c>
      <c r="AC32" s="24">
        <v>8.3480825958702071E-2</v>
      </c>
      <c r="AD32" s="24">
        <v>0.17935103244837755</v>
      </c>
      <c r="AE32" s="24">
        <v>0.14532940019665683</v>
      </c>
      <c r="AF32" s="24">
        <v>9.0068829891838717E-2</v>
      </c>
      <c r="AG32" s="24">
        <v>4.6804326450344158E-2</v>
      </c>
    </row>
    <row r="33" spans="1:33" x14ac:dyDescent="0.35">
      <c r="A33" s="24" t="s">
        <v>966</v>
      </c>
      <c r="B33" s="24">
        <v>0.13116026387272023</v>
      </c>
      <c r="C33" s="24">
        <v>0.160651920838184</v>
      </c>
      <c r="D33" s="24">
        <v>0.14707023670935196</v>
      </c>
      <c r="E33" s="24">
        <v>0.1284439270469539</v>
      </c>
      <c r="F33" s="24">
        <v>0.13297115508989782</v>
      </c>
      <c r="G33" s="24">
        <v>0.13846850342775835</v>
      </c>
      <c r="H33" s="24">
        <v>0.10115120941663436</v>
      </c>
      <c r="I33" s="24">
        <v>6.0082783598499521E-2</v>
      </c>
      <c r="J33" s="24">
        <v>0.120480097234883</v>
      </c>
      <c r="K33" s="24">
        <v>0.15481616529930112</v>
      </c>
      <c r="L33" s="24">
        <v>0.14706776055910059</v>
      </c>
      <c r="M33" s="24">
        <v>0.13787602552415679</v>
      </c>
      <c r="N33" s="24">
        <v>0.12670920692798537</v>
      </c>
      <c r="O33" s="24">
        <v>0.14175022789425704</v>
      </c>
      <c r="P33" s="24">
        <v>0.10543907626861138</v>
      </c>
      <c r="Q33" s="24">
        <v>6.5861440291704654E-2</v>
      </c>
      <c r="R33" s="24">
        <v>0.20367301850317596</v>
      </c>
      <c r="S33" s="24">
        <v>0.14333057166528584</v>
      </c>
      <c r="T33" s="24">
        <v>8.0640706987020194E-2</v>
      </c>
      <c r="U33" s="24">
        <v>3.990610328638497E-2</v>
      </c>
      <c r="V33" s="24">
        <v>0.2433029549848108</v>
      </c>
      <c r="W33" s="24">
        <v>0.17453742060204358</v>
      </c>
      <c r="X33" s="24">
        <v>8.7544877105771898E-2</v>
      </c>
      <c r="Y33" s="24">
        <v>2.706434686550676E-2</v>
      </c>
      <c r="Z33" s="24">
        <v>0.15860309641097817</v>
      </c>
      <c r="AA33" s="24">
        <v>0.15710767065446873</v>
      </c>
      <c r="AB33" s="24">
        <v>0.13071780436312452</v>
      </c>
      <c r="AC33" s="24">
        <v>0.11013370865587616</v>
      </c>
      <c r="AD33" s="24">
        <v>0.15948275862068964</v>
      </c>
      <c r="AE33" s="24">
        <v>0.13819493314567205</v>
      </c>
      <c r="AF33" s="24">
        <v>9.4475721323011963E-2</v>
      </c>
      <c r="AG33" s="24">
        <v>5.1284306826178738E-2</v>
      </c>
    </row>
    <row r="34" spans="1:33" x14ac:dyDescent="0.35">
      <c r="A34" s="24" t="s">
        <v>968</v>
      </c>
      <c r="B34" s="24">
        <v>0.12925283522348233</v>
      </c>
      <c r="C34" s="24">
        <v>0.16611074049366245</v>
      </c>
      <c r="D34" s="24">
        <v>0.16210807204803199</v>
      </c>
      <c r="E34" s="24">
        <v>0.15135090060040027</v>
      </c>
      <c r="F34" s="24">
        <v>0.11290860573715809</v>
      </c>
      <c r="G34" s="24">
        <v>0.1200800533689126</v>
      </c>
      <c r="H34" s="24">
        <v>9.8232154769846564E-2</v>
      </c>
      <c r="I34" s="24">
        <v>5.9956637758505682E-2</v>
      </c>
      <c r="J34" s="24">
        <v>0.12008072653884962</v>
      </c>
      <c r="K34" s="24">
        <v>0.15539858728557013</v>
      </c>
      <c r="L34" s="24">
        <v>0.16824144573892297</v>
      </c>
      <c r="M34" s="24">
        <v>0.16062746537014955</v>
      </c>
      <c r="N34" s="24">
        <v>0.10788001100816438</v>
      </c>
      <c r="O34" s="24">
        <v>0.12219062471332905</v>
      </c>
      <c r="P34" s="24">
        <v>9.9807357123199686E-2</v>
      </c>
      <c r="Q34" s="24">
        <v>6.57737822218145E-2</v>
      </c>
      <c r="R34" s="24">
        <v>0.20989852234288764</v>
      </c>
      <c r="S34" s="24">
        <v>0.17482641979704469</v>
      </c>
      <c r="T34" s="24">
        <v>8.5988962079401862E-2</v>
      </c>
      <c r="U34" s="24">
        <v>3.7564536229303905E-2</v>
      </c>
      <c r="V34" s="24">
        <v>0.21470535873241944</v>
      </c>
      <c r="W34" s="24">
        <v>0.15524301228413748</v>
      </c>
      <c r="X34" s="24">
        <v>8.7413209898522345E-2</v>
      </c>
      <c r="Y34" s="24">
        <v>3.435997863628272E-2</v>
      </c>
      <c r="Z34" s="24">
        <v>0.15584415584415581</v>
      </c>
      <c r="AA34" s="24">
        <v>0.16291743970315395</v>
      </c>
      <c r="AB34" s="24">
        <v>0.14204545454545456</v>
      </c>
      <c r="AC34" s="24">
        <v>0.12778293135435992</v>
      </c>
      <c r="AD34" s="24">
        <v>0.14204545454545456</v>
      </c>
      <c r="AE34" s="24">
        <v>0.1265074211502783</v>
      </c>
      <c r="AF34" s="24">
        <v>8.8821892393320945E-2</v>
      </c>
      <c r="AG34" s="24">
        <v>5.4035250463821877E-2</v>
      </c>
    </row>
    <row r="35" spans="1:33" x14ac:dyDescent="0.35">
      <c r="A35" s="24" t="s">
        <v>970</v>
      </c>
      <c r="B35" s="24">
        <v>0.13926380368098165</v>
      </c>
      <c r="C35" s="24">
        <v>0.16441717791411037</v>
      </c>
      <c r="D35" s="24">
        <v>0.13165644171779145</v>
      </c>
      <c r="E35" s="24">
        <v>0.1198773006134969</v>
      </c>
      <c r="F35" s="24">
        <v>0.15141104294478522</v>
      </c>
      <c r="G35" s="24">
        <v>0.12711656441717789</v>
      </c>
      <c r="H35" s="24">
        <v>0.10846625766871168</v>
      </c>
      <c r="I35" s="24">
        <v>5.7791411042944781E-2</v>
      </c>
      <c r="J35" s="24">
        <v>0.12662127107652399</v>
      </c>
      <c r="K35" s="24">
        <v>0.15985732814526588</v>
      </c>
      <c r="L35" s="24">
        <v>0.1284046692607004</v>
      </c>
      <c r="M35" s="24">
        <v>0.13132295719844361</v>
      </c>
      <c r="N35" s="24">
        <v>0.14121271076523997</v>
      </c>
      <c r="O35" s="24">
        <v>0.13537613488975356</v>
      </c>
      <c r="P35" s="24">
        <v>0.11251621271076524</v>
      </c>
      <c r="Q35" s="24">
        <v>6.4688715953307385E-2</v>
      </c>
      <c r="R35" s="24">
        <v>0.23885350318471343</v>
      </c>
      <c r="S35" s="24">
        <v>0.15520169851380039</v>
      </c>
      <c r="T35" s="24">
        <v>5.7324840764331197E-2</v>
      </c>
      <c r="U35" s="24">
        <v>2.2080679405520172E-2</v>
      </c>
      <c r="V35" s="24">
        <v>0.23099787685774939</v>
      </c>
      <c r="W35" s="24">
        <v>0.20127388535031857</v>
      </c>
      <c r="X35" s="24">
        <v>7.2186836518046693E-2</v>
      </c>
      <c r="Y35" s="24">
        <v>2.2080679405520172E-2</v>
      </c>
      <c r="Z35" s="24">
        <v>0.17460317460317462</v>
      </c>
      <c r="AA35" s="24">
        <v>0.15931804820693701</v>
      </c>
      <c r="AB35" s="24">
        <v>0.11992945326278656</v>
      </c>
      <c r="AC35" s="24">
        <v>0.10405643738977076</v>
      </c>
      <c r="AD35" s="24">
        <v>0.17029198510679996</v>
      </c>
      <c r="AE35" s="24">
        <v>0.13482265334117183</v>
      </c>
      <c r="AF35" s="24">
        <v>8.7007642563198109E-2</v>
      </c>
      <c r="AG35" s="24">
        <v>4.9970605526161088E-2</v>
      </c>
    </row>
    <row r="36" spans="1:33" x14ac:dyDescent="0.35">
      <c r="A36" s="24" t="s">
        <v>972</v>
      </c>
      <c r="B36" s="24">
        <v>0.15045734552921411</v>
      </c>
      <c r="C36" s="24">
        <v>0.16931118163151021</v>
      </c>
      <c r="D36" s="24">
        <v>0.15363076348702637</v>
      </c>
      <c r="E36" s="24">
        <v>0.1210876734490697</v>
      </c>
      <c r="F36" s="24">
        <v>0.12587891232655096</v>
      </c>
      <c r="G36" s="24">
        <v>0.130234584033352</v>
      </c>
      <c r="H36" s="24">
        <v>9.507809097131481E-2</v>
      </c>
      <c r="I36" s="24">
        <v>5.432144857196191E-2</v>
      </c>
      <c r="J36" s="24">
        <v>0.13296345896307638</v>
      </c>
      <c r="K36" s="24">
        <v>0.16146929405012428</v>
      </c>
      <c r="L36" s="24">
        <v>0.14817294815381671</v>
      </c>
      <c r="M36" s="24">
        <v>0.12033671321982012</v>
      </c>
      <c r="N36" s="24">
        <v>0.13401568777501435</v>
      </c>
      <c r="O36" s="24">
        <v>0.14052037497608569</v>
      </c>
      <c r="P36" s="24">
        <v>0.10340539506409029</v>
      </c>
      <c r="Q36" s="24">
        <v>5.9116127797972075E-2</v>
      </c>
      <c r="R36" s="24">
        <v>0.24223085460599328</v>
      </c>
      <c r="S36" s="24">
        <v>0.16079356270810205</v>
      </c>
      <c r="T36" s="24">
        <v>6.2985571587125394E-2</v>
      </c>
      <c r="U36" s="24">
        <v>1.6509433962264158E-2</v>
      </c>
      <c r="V36" s="24">
        <v>0.26040510543840178</v>
      </c>
      <c r="W36" s="24">
        <v>0.16370699223085466</v>
      </c>
      <c r="X36" s="24">
        <v>8.0049944506104351E-2</v>
      </c>
      <c r="Y36" s="24">
        <v>1.3318534961154271E-2</v>
      </c>
      <c r="Z36" s="24">
        <v>0.17949615115465359</v>
      </c>
      <c r="AA36" s="24">
        <v>0.16141824119430839</v>
      </c>
      <c r="AB36" s="24">
        <v>0.12829484487986936</v>
      </c>
      <c r="AC36" s="24">
        <v>9.4238395148122225E-2</v>
      </c>
      <c r="AD36" s="24">
        <v>0.1695824585957546</v>
      </c>
      <c r="AE36" s="24">
        <v>0.13960811756473049</v>
      </c>
      <c r="AF36" s="24">
        <v>8.5141124329367809E-2</v>
      </c>
      <c r="AG36" s="24">
        <v>4.2220667133193369E-2</v>
      </c>
    </row>
    <row r="37" spans="1:33" x14ac:dyDescent="0.35">
      <c r="A37" s="24" t="s">
        <v>974</v>
      </c>
      <c r="B37" s="24">
        <v>0.13915901931242297</v>
      </c>
      <c r="C37" s="24">
        <v>0.15401999726064922</v>
      </c>
      <c r="D37" s="24">
        <v>0.14600739624708947</v>
      </c>
      <c r="E37" s="24">
        <v>0.1290234214491166</v>
      </c>
      <c r="F37" s="24">
        <v>0.13867963292699631</v>
      </c>
      <c r="G37" s="24">
        <v>0.1301191617586632</v>
      </c>
      <c r="H37" s="24">
        <v>0.1032050404054239</v>
      </c>
      <c r="I37" s="24">
        <v>5.9786330639638417E-2</v>
      </c>
      <c r="J37" s="24">
        <v>0.12641709485360084</v>
      </c>
      <c r="K37" s="24">
        <v>0.14778566185466113</v>
      </c>
      <c r="L37" s="24">
        <v>0.14688850827828076</v>
      </c>
      <c r="M37" s="24">
        <v>0.12658021368567002</v>
      </c>
      <c r="N37" s="24">
        <v>0.13897724492292629</v>
      </c>
      <c r="O37" s="24">
        <v>0.13587798711361221</v>
      </c>
      <c r="P37" s="24">
        <v>0.11279667237582577</v>
      </c>
      <c r="Q37" s="24">
        <v>6.4676616915422896E-2</v>
      </c>
      <c r="R37" s="24">
        <v>0.20856201975850713</v>
      </c>
      <c r="S37" s="24">
        <v>0.15626470127018977</v>
      </c>
      <c r="T37" s="24">
        <v>7.4172808530657053E-2</v>
      </c>
      <c r="U37" s="24">
        <v>2.9167320056452877E-2</v>
      </c>
      <c r="V37" s="24">
        <v>0.25035283048455392</v>
      </c>
      <c r="W37" s="24">
        <v>0.16543829386859024</v>
      </c>
      <c r="X37" s="24">
        <v>8.773718049239454E-2</v>
      </c>
      <c r="Y37" s="24">
        <v>2.8304845538654529E-2</v>
      </c>
      <c r="Z37" s="24">
        <v>0.1693726034102962</v>
      </c>
      <c r="AA37" s="24">
        <v>0.15550297789018522</v>
      </c>
      <c r="AB37" s="24">
        <v>0.12131843028473524</v>
      </c>
      <c r="AC37" s="24">
        <v>9.3171249082157154E-2</v>
      </c>
      <c r="AD37" s="24">
        <v>0.17687851839765029</v>
      </c>
      <c r="AE37" s="24">
        <v>0.1409806641103043</v>
      </c>
      <c r="AF37" s="24">
        <v>9.5700416088765616E-2</v>
      </c>
      <c r="AG37" s="24">
        <v>4.7075140735906011E-2</v>
      </c>
    </row>
    <row r="38" spans="1:33" x14ac:dyDescent="0.35">
      <c r="A38" s="24" t="s">
        <v>976</v>
      </c>
      <c r="B38" s="24">
        <v>0.15083550416163674</v>
      </c>
      <c r="C38" s="24">
        <v>0.16494059343033221</v>
      </c>
      <c r="D38" s="24">
        <v>0.14012961433382043</v>
      </c>
      <c r="E38" s="24">
        <v>0.12027447741279625</v>
      </c>
      <c r="F38" s="24">
        <v>0.14060613761992502</v>
      </c>
      <c r="G38" s="24">
        <v>0.12875659190545777</v>
      </c>
      <c r="H38" s="24">
        <v>9.6416544888493563E-2</v>
      </c>
      <c r="I38" s="24">
        <v>5.8040536247537945E-2</v>
      </c>
      <c r="J38" s="24">
        <v>0.13129885248627979</v>
      </c>
      <c r="K38" s="24">
        <v>0.16090138034259105</v>
      </c>
      <c r="L38" s="24">
        <v>0.14672376517545316</v>
      </c>
      <c r="M38" s="24">
        <v>0.13341925827374024</v>
      </c>
      <c r="N38" s="24">
        <v>0.13129885248627979</v>
      </c>
      <c r="O38" s="24">
        <v>0.1280558789289872</v>
      </c>
      <c r="P38" s="24">
        <v>0.10302677532013968</v>
      </c>
      <c r="Q38" s="24">
        <v>6.5275236986529206E-2</v>
      </c>
      <c r="R38" s="24">
        <v>0.21066650881969937</v>
      </c>
      <c r="S38" s="24">
        <v>0.14662010181129395</v>
      </c>
      <c r="T38" s="24">
        <v>7.4049958565171062E-2</v>
      </c>
      <c r="U38" s="24">
        <v>3.160885521486919E-2</v>
      </c>
      <c r="V38" s="24">
        <v>0.23215342725227889</v>
      </c>
      <c r="W38" s="24">
        <v>0.18101100982597376</v>
      </c>
      <c r="X38" s="24">
        <v>9.1038238427844226E-2</v>
      </c>
      <c r="Y38" s="24">
        <v>3.2851900082869673E-2</v>
      </c>
      <c r="Z38" s="24">
        <v>0.17922932330827063</v>
      </c>
      <c r="AA38" s="24">
        <v>0.16047932330827061</v>
      </c>
      <c r="AB38" s="24">
        <v>0.11874999999999999</v>
      </c>
      <c r="AC38" s="24">
        <v>9.4877819548872172E-2</v>
      </c>
      <c r="AD38" s="24">
        <v>0.17415413533834587</v>
      </c>
      <c r="AE38" s="24">
        <v>0.13862781954887221</v>
      </c>
      <c r="AF38" s="24">
        <v>8.7640977443608992E-2</v>
      </c>
      <c r="AG38" s="24">
        <v>4.6240601503759395E-2</v>
      </c>
    </row>
    <row r="39" spans="1:33" x14ac:dyDescent="0.35">
      <c r="A39" s="24" t="s">
        <v>978</v>
      </c>
      <c r="B39" s="24">
        <v>0.13558587827593671</v>
      </c>
      <c r="C39" s="24">
        <v>0.15630640386975675</v>
      </c>
      <c r="D39" s="24">
        <v>0.15377951050465671</v>
      </c>
      <c r="E39" s="24">
        <v>0.14201140711861962</v>
      </c>
      <c r="F39" s="24">
        <v>0.11955815464587401</v>
      </c>
      <c r="G39" s="24">
        <v>0.12475633528265104</v>
      </c>
      <c r="H39" s="24">
        <v>0.10584073352104538</v>
      </c>
      <c r="I39" s="24">
        <v>6.2161576781459817E-2</v>
      </c>
      <c r="J39" s="24">
        <v>0.11900690787223855</v>
      </c>
      <c r="K39" s="24">
        <v>0.13952534026400379</v>
      </c>
      <c r="L39" s="24">
        <v>0.1469119759250393</v>
      </c>
      <c r="M39" s="24">
        <v>0.14308186854524316</v>
      </c>
      <c r="N39" s="24">
        <v>0.12653033308255249</v>
      </c>
      <c r="O39" s="24">
        <v>0.13473770603925861</v>
      </c>
      <c r="P39" s="24">
        <v>0.11791259147801102</v>
      </c>
      <c r="Q39" s="24">
        <v>7.229327679365298E-2</v>
      </c>
      <c r="R39" s="24">
        <v>0.17672449572507676</v>
      </c>
      <c r="S39" s="24">
        <v>0.15775711795467751</v>
      </c>
      <c r="T39" s="24">
        <v>9.2927699842284384E-2</v>
      </c>
      <c r="U39" s="24">
        <v>4.3952851332281891E-2</v>
      </c>
      <c r="V39" s="24">
        <v>0.21125591433551924</v>
      </c>
      <c r="W39" s="24">
        <v>0.18224454220967873</v>
      </c>
      <c r="X39" s="24">
        <v>0.10010791068315762</v>
      </c>
      <c r="Y39" s="24">
        <v>3.502946791732383E-2</v>
      </c>
      <c r="Z39" s="24">
        <v>0.16771239613362729</v>
      </c>
      <c r="AA39" s="24">
        <v>0.15912045672941044</v>
      </c>
      <c r="AB39" s="24">
        <v>0.11960884065343962</v>
      </c>
      <c r="AC39" s="24">
        <v>8.6654230964897438E-2</v>
      </c>
      <c r="AD39" s="24">
        <v>0.17268667684133179</v>
      </c>
      <c r="AE39" s="24">
        <v>0.14532813294895705</v>
      </c>
      <c r="AF39" s="24">
        <v>9.7733310722966482E-2</v>
      </c>
      <c r="AG39" s="24">
        <v>5.1155955005369957E-2</v>
      </c>
    </row>
    <row r="40" spans="1:33" x14ac:dyDescent="0.35">
      <c r="A40" s="24" t="s">
        <v>980</v>
      </c>
      <c r="B40" s="24">
        <v>0.14756193472276838</v>
      </c>
      <c r="C40" s="24">
        <v>0.17115611482500981</v>
      </c>
      <c r="D40" s="24">
        <v>0.15886747935509243</v>
      </c>
      <c r="E40" s="24">
        <v>0.12947306331104991</v>
      </c>
      <c r="F40" s="24">
        <v>0.14225324419976401</v>
      </c>
      <c r="G40" s="24">
        <v>0.1241643727880456</v>
      </c>
      <c r="H40" s="24">
        <v>8.3366103027919775E-2</v>
      </c>
      <c r="I40" s="24">
        <v>4.3157687770349978E-2</v>
      </c>
      <c r="J40" s="24">
        <v>0.13908205841446455</v>
      </c>
      <c r="K40" s="24">
        <v>0.16168289290681503</v>
      </c>
      <c r="L40" s="24">
        <v>0.1762865090403338</v>
      </c>
      <c r="M40" s="24">
        <v>0.14273296244784422</v>
      </c>
      <c r="N40" s="24">
        <v>0.11543810848400556</v>
      </c>
      <c r="O40" s="24">
        <v>0.12812934631432543</v>
      </c>
      <c r="P40" s="24">
        <v>8.8838664812239232E-2</v>
      </c>
      <c r="Q40" s="24">
        <v>4.780945757997216E-2</v>
      </c>
      <c r="R40" s="24">
        <v>0.214153390144498</v>
      </c>
      <c r="S40" s="24">
        <v>0.1596887736198592</v>
      </c>
      <c r="T40" s="24">
        <v>9.0774360874397941E-2</v>
      </c>
      <c r="U40" s="24">
        <v>2.1118932938125234E-2</v>
      </c>
      <c r="V40" s="24">
        <v>0.29455353834753606</v>
      </c>
      <c r="W40" s="24">
        <v>0.14375694701741387</v>
      </c>
      <c r="X40" s="24">
        <v>5.4094108929233053E-2</v>
      </c>
      <c r="Y40" s="24">
        <v>2.1859948128936643E-2</v>
      </c>
      <c r="Z40" s="24">
        <v>0.17735942531582854</v>
      </c>
      <c r="AA40" s="24">
        <v>0.1738915035917761</v>
      </c>
      <c r="AB40" s="24">
        <v>0.16026752539014122</v>
      </c>
      <c r="AC40" s="24">
        <v>0.11345058211543228</v>
      </c>
      <c r="AD40" s="24">
        <v>0.14614812979935596</v>
      </c>
      <c r="AE40" s="24">
        <v>0.1201387168689621</v>
      </c>
      <c r="AF40" s="24">
        <v>7.2330938815952414E-2</v>
      </c>
      <c r="AG40" s="24">
        <v>3.6413178102551409E-2</v>
      </c>
    </row>
    <row r="41" spans="1:33" x14ac:dyDescent="0.35">
      <c r="A41" s="24" t="s">
        <v>982</v>
      </c>
      <c r="B41" s="24">
        <v>0.15021770682148045</v>
      </c>
      <c r="C41" s="24">
        <v>0.15094339622641503</v>
      </c>
      <c r="D41" s="24">
        <v>0.15199161425576524</v>
      </c>
      <c r="E41" s="24">
        <v>0.12772133526850507</v>
      </c>
      <c r="F41" s="24">
        <v>0.13949363005966781</v>
      </c>
      <c r="G41" s="24">
        <v>0.12885018545395902</v>
      </c>
      <c r="H41" s="24">
        <v>9.7242380261248193E-2</v>
      </c>
      <c r="I41" s="24">
        <v>5.3539751652959197E-2</v>
      </c>
      <c r="J41" s="24">
        <v>0.1338685181167282</v>
      </c>
      <c r="K41" s="24">
        <v>0.14189628986765024</v>
      </c>
      <c r="L41" s="24">
        <v>0.1574455774933102</v>
      </c>
      <c r="M41" s="24">
        <v>0.12707022492225356</v>
      </c>
      <c r="N41" s="24">
        <v>0.13900339914659729</v>
      </c>
      <c r="O41" s="24">
        <v>0.13762927605409703</v>
      </c>
      <c r="P41" s="24">
        <v>0.10414406595790844</v>
      </c>
      <c r="Q41" s="24">
        <v>5.8942648441455088E-2</v>
      </c>
      <c r="R41" s="24">
        <v>0.21488856653039701</v>
      </c>
      <c r="S41" s="24">
        <v>0.14308321244889888</v>
      </c>
      <c r="T41" s="24">
        <v>8.5783990505077151E-2</v>
      </c>
      <c r="U41" s="24">
        <v>3.2836608202558348E-2</v>
      </c>
      <c r="V41" s="24">
        <v>0.23895555848608727</v>
      </c>
      <c r="W41" s="24">
        <v>0.16965580904655153</v>
      </c>
      <c r="X41" s="24">
        <v>8.749835157589346E-2</v>
      </c>
      <c r="Y41" s="24">
        <v>2.7297903204536463E-2</v>
      </c>
      <c r="Z41" s="24">
        <v>0.18062250378735717</v>
      </c>
      <c r="AA41" s="24">
        <v>0.15197631180278195</v>
      </c>
      <c r="AB41" s="24">
        <v>0.12870128081531473</v>
      </c>
      <c r="AC41" s="24">
        <v>8.7935546068034692E-2</v>
      </c>
      <c r="AD41" s="24">
        <v>0.17697286875086071</v>
      </c>
      <c r="AE41" s="24">
        <v>0.14150943396226409</v>
      </c>
      <c r="AF41" s="24">
        <v>8.8486434375430356E-2</v>
      </c>
      <c r="AG41" s="24">
        <v>4.3795620437956227E-2</v>
      </c>
    </row>
    <row r="42" spans="1:33" x14ac:dyDescent="0.35">
      <c r="A42" s="24" t="s">
        <v>984</v>
      </c>
      <c r="B42" s="24">
        <v>0.16427701880156903</v>
      </c>
      <c r="C42" s="24">
        <v>0.17584201271473021</v>
      </c>
      <c r="D42" s="24">
        <v>0.14155282023535781</v>
      </c>
      <c r="E42" s="24">
        <v>9.6510212363046105E-2</v>
      </c>
      <c r="F42" s="24">
        <v>0.15264439334505611</v>
      </c>
      <c r="G42" s="24">
        <v>0.14074124171513597</v>
      </c>
      <c r="H42" s="24">
        <v>8.6500743946976863E-2</v>
      </c>
      <c r="I42" s="24">
        <v>4.1931556878127968E-2</v>
      </c>
      <c r="J42" s="24">
        <v>0.15426481084939328</v>
      </c>
      <c r="K42" s="24">
        <v>0.17460742326909351</v>
      </c>
      <c r="L42" s="24">
        <v>0.14552105638829405</v>
      </c>
      <c r="M42" s="24">
        <v>9.5378301213419003E-2</v>
      </c>
      <c r="N42" s="24">
        <v>0.14962526766595291</v>
      </c>
      <c r="O42" s="24">
        <v>0.14391506067094936</v>
      </c>
      <c r="P42" s="24">
        <v>9.1452533904354011E-2</v>
      </c>
      <c r="Q42" s="24">
        <v>4.5235546038543885E-2</v>
      </c>
      <c r="R42" s="24">
        <v>0.20544959128065396</v>
      </c>
      <c r="S42" s="24">
        <v>0.14811989100817441</v>
      </c>
      <c r="T42" s="24">
        <v>8.09809264305177E-2</v>
      </c>
      <c r="U42" s="24">
        <v>2.5504087193460496E-2</v>
      </c>
      <c r="V42" s="24">
        <v>0.27836512261580376</v>
      </c>
      <c r="W42" s="24">
        <v>0.1584741144414169</v>
      </c>
      <c r="X42" s="24">
        <v>7.8147138964577645E-2</v>
      </c>
      <c r="Y42" s="24">
        <v>2.4959128065395096E-2</v>
      </c>
      <c r="Z42" s="24">
        <v>0.19683655536028125</v>
      </c>
      <c r="AA42" s="24">
        <v>0.17698749095420235</v>
      </c>
      <c r="AB42" s="24">
        <v>0.12571074123849887</v>
      </c>
      <c r="AC42" s="24">
        <v>7.3090044453633859E-2</v>
      </c>
      <c r="AD42" s="24">
        <v>0.17915848237361723</v>
      </c>
      <c r="AE42" s="24">
        <v>0.13635893724800993</v>
      </c>
      <c r="AF42" s="24">
        <v>7.9086115992970107E-2</v>
      </c>
      <c r="AG42" s="24">
        <v>3.2771632378786317E-2</v>
      </c>
    </row>
    <row r="43" spans="1:33" x14ac:dyDescent="0.35">
      <c r="A43" s="24" t="s">
        <v>1170</v>
      </c>
      <c r="J43" s="24">
        <v>0.27777777777777779</v>
      </c>
      <c r="K43" s="24">
        <v>9.4444444444444442E-2</v>
      </c>
      <c r="L43" s="24">
        <v>4.4444444444444446E-2</v>
      </c>
      <c r="M43" s="24">
        <v>1.6666666666666663E-2</v>
      </c>
      <c r="N43" s="24">
        <v>0.32777777777777778</v>
      </c>
      <c r="O43" s="24">
        <v>0.15</v>
      </c>
      <c r="P43" s="24">
        <v>5.5555555555555559E-2</v>
      </c>
      <c r="Q43" s="24">
        <v>3.3333333333333326E-2</v>
      </c>
      <c r="R43" s="24">
        <v>0.26993865030674846</v>
      </c>
      <c r="S43" s="24">
        <v>0.15746421267893659</v>
      </c>
      <c r="T43" s="24">
        <v>7.1574642126789378E-2</v>
      </c>
      <c r="U43" s="24">
        <v>1.2269938650306749E-2</v>
      </c>
      <c r="V43" s="24">
        <v>0.31697341513292426</v>
      </c>
      <c r="W43" s="24">
        <v>0.12269938650306748</v>
      </c>
      <c r="X43" s="24">
        <v>4.089979550102249E-2</v>
      </c>
      <c r="Y43" s="24">
        <v>8.179959100204498E-3</v>
      </c>
      <c r="Z43" s="24">
        <v>0.27364864864864857</v>
      </c>
      <c r="AA43" s="24">
        <v>0.15202702702702703</v>
      </c>
      <c r="AB43" s="24">
        <v>4.054054054054055E-2</v>
      </c>
      <c r="AC43" s="24">
        <v>0</v>
      </c>
      <c r="AD43" s="24">
        <v>0.34459459459459446</v>
      </c>
      <c r="AE43" s="24">
        <v>0.11148648648648649</v>
      </c>
      <c r="AF43" s="24">
        <v>6.4189189189189186E-2</v>
      </c>
      <c r="AG43" s="24">
        <v>1.3513513513513516E-2</v>
      </c>
    </row>
    <row r="44" spans="1:33" x14ac:dyDescent="0.35">
      <c r="A44" s="24" t="s">
        <v>986</v>
      </c>
      <c r="B44" s="24">
        <v>0.14666066433004277</v>
      </c>
      <c r="C44" s="24">
        <v>0.16293128396411463</v>
      </c>
      <c r="D44" s="24">
        <v>0.14929740506125597</v>
      </c>
      <c r="E44" s="24">
        <v>0.12363741599408341</v>
      </c>
      <c r="F44" s="24">
        <v>0.12730312871796523</v>
      </c>
      <c r="G44" s="24">
        <v>0.13228721180745359</v>
      </c>
      <c r="H44" s="24">
        <v>0.10058201228335314</v>
      </c>
      <c r="I44" s="24">
        <v>5.7300877841731247E-2</v>
      </c>
      <c r="J44" s="24">
        <v>0.12298054731289156</v>
      </c>
      <c r="K44" s="24">
        <v>0.15100560501153978</v>
      </c>
      <c r="L44" s="24">
        <v>0.15776458951533137</v>
      </c>
      <c r="M44" s="24">
        <v>0.14160896801846357</v>
      </c>
      <c r="N44" s="24">
        <v>0.12237608528409719</v>
      </c>
      <c r="O44" s="24">
        <v>0.13067370040663809</v>
      </c>
      <c r="P44" s="24">
        <v>0.10902296955709417</v>
      </c>
      <c r="Q44" s="24">
        <v>6.45675348939444E-2</v>
      </c>
      <c r="R44" s="24">
        <v>0.18901489882143652</v>
      </c>
      <c r="S44" s="24">
        <v>0.15462159958490848</v>
      </c>
      <c r="T44" s="24">
        <v>9.8361870876880877E-2</v>
      </c>
      <c r="U44" s="24">
        <v>3.3059076421317925E-2</v>
      </c>
      <c r="V44" s="24">
        <v>0.21651471351271215</v>
      </c>
      <c r="W44" s="24">
        <v>0.17582091764880284</v>
      </c>
      <c r="X44" s="24">
        <v>9.8510117856348639E-2</v>
      </c>
      <c r="Y44" s="24">
        <v>3.4096805277592471E-2</v>
      </c>
      <c r="Z44" s="24">
        <v>0.16630549192000502</v>
      </c>
      <c r="AA44" s="24">
        <v>0.16680081728685536</v>
      </c>
      <c r="AB44" s="24">
        <v>0.13807194600953498</v>
      </c>
      <c r="AC44" s="24">
        <v>9.6340783852393044E-2</v>
      </c>
      <c r="AD44" s="24">
        <v>0.15912327410067495</v>
      </c>
      <c r="AE44" s="24">
        <v>0.13652405423812763</v>
      </c>
      <c r="AF44" s="24">
        <v>9.0582626462757734E-2</v>
      </c>
      <c r="AG44" s="24">
        <v>4.6251006129651405E-2</v>
      </c>
    </row>
    <row r="45" spans="1:33" x14ac:dyDescent="0.35">
      <c r="A45" s="24" t="s">
        <v>988</v>
      </c>
      <c r="B45" s="24">
        <v>0.15562642369020499</v>
      </c>
      <c r="C45" s="24">
        <v>0.1743052391799545</v>
      </c>
      <c r="D45" s="24">
        <v>0.14232346241457855</v>
      </c>
      <c r="E45" s="24">
        <v>0.1062414578587699</v>
      </c>
      <c r="F45" s="24">
        <v>0.14578587699316625</v>
      </c>
      <c r="G45" s="24">
        <v>0.13038724373576313</v>
      </c>
      <c r="H45" s="24">
        <v>9.5945330296127548E-2</v>
      </c>
      <c r="I45" s="24">
        <v>4.938496583143509E-2</v>
      </c>
      <c r="J45" s="24">
        <v>0.14214028580778884</v>
      </c>
      <c r="K45" s="24">
        <v>0.17432093378422597</v>
      </c>
      <c r="L45" s="24">
        <v>0.14617650267263005</v>
      </c>
      <c r="M45" s="24">
        <v>0.1088687684084215</v>
      </c>
      <c r="N45" s="24">
        <v>0.13821315588524052</v>
      </c>
      <c r="O45" s="24">
        <v>0.13603141703938043</v>
      </c>
      <c r="P45" s="24">
        <v>0.10090542162103198</v>
      </c>
      <c r="Q45" s="24">
        <v>5.3343514781280681E-2</v>
      </c>
      <c r="R45" s="24">
        <v>0.24539069359086912</v>
      </c>
      <c r="S45" s="24">
        <v>0.15079016681299387</v>
      </c>
      <c r="T45" s="24">
        <v>6.7164179104477653E-2</v>
      </c>
      <c r="U45" s="24">
        <v>2.1290605794556629E-2</v>
      </c>
      <c r="V45" s="24">
        <v>0.25241439859525894</v>
      </c>
      <c r="W45" s="24">
        <v>0.16352063213345036</v>
      </c>
      <c r="X45" s="24">
        <v>7.9675153643546978E-2</v>
      </c>
      <c r="Y45" s="24">
        <v>1.975417032484636E-2</v>
      </c>
      <c r="Z45" s="24">
        <v>0.18713269409217451</v>
      </c>
      <c r="AA45" s="24">
        <v>0.17213114754098355</v>
      </c>
      <c r="AB45" s="24">
        <v>0.12820909372100217</v>
      </c>
      <c r="AC45" s="24">
        <v>9.0627899783482818E-2</v>
      </c>
      <c r="AD45" s="24">
        <v>0.16347046087225492</v>
      </c>
      <c r="AE45" s="24">
        <v>0.13192081657902877</v>
      </c>
      <c r="AF45" s="24">
        <v>8.9236003711722883E-2</v>
      </c>
      <c r="AG45" s="24">
        <v>3.7271883699350451E-2</v>
      </c>
    </row>
    <row r="46" spans="1:33" x14ac:dyDescent="0.35">
      <c r="A46" s="24" t="s">
        <v>990</v>
      </c>
      <c r="B46" s="24">
        <v>0.1725716560509554</v>
      </c>
      <c r="C46" s="24">
        <v>0.16510748407643311</v>
      </c>
      <c r="D46" s="24">
        <v>0.14221735668789809</v>
      </c>
      <c r="E46" s="24">
        <v>0.12430334394904456</v>
      </c>
      <c r="F46" s="24">
        <v>0.13326035031847133</v>
      </c>
      <c r="G46" s="24">
        <v>0.12818471337579612</v>
      </c>
      <c r="H46" s="24">
        <v>8.4693471337579651E-2</v>
      </c>
      <c r="I46" s="24">
        <v>4.9661624203821648E-2</v>
      </c>
      <c r="J46" s="24">
        <v>0.15749848208864603</v>
      </c>
      <c r="K46" s="24">
        <v>0.16381299332119001</v>
      </c>
      <c r="L46" s="24">
        <v>0.14171220400728601</v>
      </c>
      <c r="M46" s="24">
        <v>0.12155434122647238</v>
      </c>
      <c r="N46" s="24">
        <v>0.13054037644201577</v>
      </c>
      <c r="O46" s="24">
        <v>0.13649058894960536</v>
      </c>
      <c r="P46" s="24">
        <v>9.5203400121432941E-2</v>
      </c>
      <c r="Q46" s="24">
        <v>5.3187613843351557E-2</v>
      </c>
      <c r="R46" s="24">
        <v>0.21342659728738367</v>
      </c>
      <c r="S46" s="24">
        <v>0.17486991384457909</v>
      </c>
      <c r="T46" s="24">
        <v>0.10210696920583467</v>
      </c>
      <c r="U46" s="24">
        <v>4.7001620745542955E-2</v>
      </c>
      <c r="V46" s="24">
        <v>0.19892518979783327</v>
      </c>
      <c r="W46" s="24">
        <v>0.14586709886547811</v>
      </c>
      <c r="X46" s="24">
        <v>8.871449287724989E-2</v>
      </c>
      <c r="Y46" s="24">
        <v>2.9088117376098281E-2</v>
      </c>
      <c r="Z46" s="24">
        <v>0.20203871263314624</v>
      </c>
      <c r="AA46" s="24">
        <v>0.16790745619058525</v>
      </c>
      <c r="AB46" s="24">
        <v>0.11636696827396632</v>
      </c>
      <c r="AC46" s="24">
        <v>8.0174092314740611E-2</v>
      </c>
      <c r="AD46" s="24">
        <v>0.17936089794983387</v>
      </c>
      <c r="AE46" s="24">
        <v>0.13377619974802429</v>
      </c>
      <c r="AF46" s="24">
        <v>8.4640934600847526E-2</v>
      </c>
      <c r="AG46" s="24">
        <v>3.5734738288855802E-2</v>
      </c>
    </row>
    <row r="47" spans="1:33" x14ac:dyDescent="0.35">
      <c r="A47" s="24" t="s">
        <v>992</v>
      </c>
      <c r="B47" s="24">
        <v>0.11428571428571424</v>
      </c>
      <c r="C47" s="24">
        <v>0.14285714285714279</v>
      </c>
      <c r="D47" s="24">
        <v>0.17142857142857149</v>
      </c>
      <c r="E47" s="24">
        <v>2.857142857142856E-2</v>
      </c>
      <c r="F47" s="24">
        <v>0.28571428571428559</v>
      </c>
      <c r="G47" s="24">
        <v>0.14285714285714279</v>
      </c>
      <c r="H47" s="24">
        <v>5.714285714285712E-2</v>
      </c>
      <c r="I47" s="24">
        <v>5.714285714285712E-2</v>
      </c>
      <c r="J47" s="24">
        <v>0.12319127065707287</v>
      </c>
      <c r="K47" s="24">
        <v>0.15742863920297309</v>
      </c>
      <c r="L47" s="24">
        <v>0.16446588123665695</v>
      </c>
      <c r="M47" s="24">
        <v>0.13821459634695973</v>
      </c>
      <c r="N47" s="24">
        <v>0.11813078200363722</v>
      </c>
      <c r="O47" s="24">
        <v>0.12943781133865739</v>
      </c>
      <c r="P47" s="24">
        <v>0.10089349252787218</v>
      </c>
      <c r="Q47" s="24">
        <v>6.8237526686170599E-2</v>
      </c>
      <c r="R47" s="24">
        <v>0.23074848280512472</v>
      </c>
      <c r="S47" s="24">
        <v>0.14672960215778827</v>
      </c>
      <c r="T47" s="24">
        <v>6.8374915711395812E-2</v>
      </c>
      <c r="U47" s="24">
        <v>3.7356709372892802E-2</v>
      </c>
      <c r="V47" s="24">
        <v>0.25084288604180704</v>
      </c>
      <c r="W47" s="24">
        <v>0.15913688469318951</v>
      </c>
      <c r="X47" s="24">
        <v>8.469318948078218E-2</v>
      </c>
      <c r="Y47" s="24">
        <v>2.2117329737019555E-2</v>
      </c>
      <c r="Z47" s="24">
        <v>0.1773842808325567</v>
      </c>
      <c r="AA47" s="24">
        <v>0.16071243657450557</v>
      </c>
      <c r="AB47" s="24">
        <v>0.13264989127058097</v>
      </c>
      <c r="AC47" s="24">
        <v>0.10427669048358702</v>
      </c>
      <c r="AD47" s="24">
        <v>0.15988402195298748</v>
      </c>
      <c r="AE47" s="24">
        <v>0.13503158330744536</v>
      </c>
      <c r="AF47" s="24">
        <v>8.5844465154809979E-2</v>
      </c>
      <c r="AG47" s="24">
        <v>4.421663042352697E-2</v>
      </c>
    </row>
    <row r="48" spans="1:33" x14ac:dyDescent="0.35">
      <c r="A48" s="24" t="s">
        <v>993</v>
      </c>
      <c r="B48" s="24">
        <v>0.16400479137552404</v>
      </c>
      <c r="C48" s="24">
        <v>0.16390497105210619</v>
      </c>
      <c r="D48" s="24">
        <v>0.11958474745458172</v>
      </c>
      <c r="E48" s="24">
        <v>0.11659013775204628</v>
      </c>
      <c r="F48" s="24">
        <v>0.15452186065082851</v>
      </c>
      <c r="G48" s="24">
        <v>0.14084647634258338</v>
      </c>
      <c r="H48" s="24">
        <v>8.6144939109602719E-2</v>
      </c>
      <c r="I48" s="24">
        <v>5.4402076262727091E-2</v>
      </c>
      <c r="J48" s="24">
        <v>0.14732742412033306</v>
      </c>
      <c r="K48" s="24">
        <v>0.15726564598442111</v>
      </c>
      <c r="L48" s="24">
        <v>0.12785388127853878</v>
      </c>
      <c r="M48" s="24">
        <v>0.13456889605157132</v>
      </c>
      <c r="N48" s="24">
        <v>0.14061240934730057</v>
      </c>
      <c r="O48" s="24">
        <v>0.13913510609723342</v>
      </c>
      <c r="P48" s="24">
        <v>9.1592801504163282E-2</v>
      </c>
      <c r="Q48" s="24">
        <v>6.1643835616438387E-2</v>
      </c>
      <c r="R48" s="24">
        <v>0.28447204968944101</v>
      </c>
      <c r="S48" s="24">
        <v>0.15217391304347827</v>
      </c>
      <c r="T48" s="24">
        <v>5.7763975155279507E-2</v>
      </c>
      <c r="U48" s="24">
        <v>1.8633540372670811E-2</v>
      </c>
      <c r="V48" s="24">
        <v>0.23664596273291935</v>
      </c>
      <c r="W48" s="24">
        <v>0.16086956521739129</v>
      </c>
      <c r="X48" s="24">
        <v>7.1428571428571411E-2</v>
      </c>
      <c r="Y48" s="24">
        <v>1.8012422360248442E-2</v>
      </c>
      <c r="Z48" s="24">
        <v>0.18394575678040237</v>
      </c>
      <c r="AA48" s="24">
        <v>0.16207349081364836</v>
      </c>
      <c r="AB48" s="24">
        <v>0.11964129483814522</v>
      </c>
      <c r="AC48" s="24">
        <v>0.11482939632545935</v>
      </c>
      <c r="AD48" s="24">
        <v>0.1572615923009624</v>
      </c>
      <c r="AE48" s="24">
        <v>0.13254593175853022</v>
      </c>
      <c r="AF48" s="24">
        <v>8.2895888013998262E-2</v>
      </c>
      <c r="AG48" s="24">
        <v>4.6806649168853909E-2</v>
      </c>
    </row>
    <row r="49" spans="1:33" x14ac:dyDescent="0.35">
      <c r="A49" s="24" t="s">
        <v>1177</v>
      </c>
      <c r="J49" s="24">
        <v>0.14849785407725322</v>
      </c>
      <c r="K49" s="24">
        <v>0.11931330472103002</v>
      </c>
      <c r="L49" s="24">
        <v>7.6394849785407712E-2</v>
      </c>
      <c r="M49" s="24">
        <v>4.0343347639485001E-2</v>
      </c>
      <c r="N49" s="24">
        <v>0.27896995708154509</v>
      </c>
      <c r="O49" s="24">
        <v>0.20858369098712445</v>
      </c>
      <c r="P49" s="24">
        <v>0.10214592274678112</v>
      </c>
      <c r="Q49" s="24">
        <v>2.575107296137338E-2</v>
      </c>
      <c r="R49" s="24">
        <v>0.21912554333929937</v>
      </c>
      <c r="S49" s="24">
        <v>0.1367936589107645</v>
      </c>
      <c r="T49" s="24">
        <v>5.267195090769624E-2</v>
      </c>
      <c r="U49" s="24">
        <v>9.9718742009716182E-3</v>
      </c>
      <c r="V49" s="24">
        <v>0.33214011761697781</v>
      </c>
      <c r="W49" s="24">
        <v>0.16568652518537449</v>
      </c>
      <c r="X49" s="24">
        <v>6.9547430324725143E-2</v>
      </c>
      <c r="Y49" s="24">
        <v>1.4062899514190742E-2</v>
      </c>
      <c r="Z49" s="24">
        <v>0.21322398769861603</v>
      </c>
      <c r="AA49" s="24">
        <v>0.1307022039979498</v>
      </c>
      <c r="AB49" s="24">
        <v>5.7919015889287551E-2</v>
      </c>
      <c r="AC49" s="24">
        <v>1.7939518195797036E-2</v>
      </c>
      <c r="AD49" s="24">
        <v>0.32444900051255754</v>
      </c>
      <c r="AE49" s="24">
        <v>0.16606868272680675</v>
      </c>
      <c r="AF49" s="24">
        <v>7.1758072783188145E-2</v>
      </c>
      <c r="AG49" s="24">
        <v>1.7939518195797036E-2</v>
      </c>
    </row>
    <row r="50" spans="1:33" x14ac:dyDescent="0.35">
      <c r="A50" s="24" t="s">
        <v>995</v>
      </c>
      <c r="B50" s="24">
        <v>0.13368055555555555</v>
      </c>
      <c r="C50" s="24">
        <v>0.16381944444444443</v>
      </c>
      <c r="D50" s="24">
        <v>0.15361111111111109</v>
      </c>
      <c r="E50" s="24">
        <v>0.12159722222222222</v>
      </c>
      <c r="F50" s="24">
        <v>0.13409722222222223</v>
      </c>
      <c r="G50" s="24">
        <v>0.13173611111111111</v>
      </c>
      <c r="H50" s="24">
        <v>0.1033333333333333</v>
      </c>
      <c r="I50" s="24">
        <v>5.8125000000000003E-2</v>
      </c>
      <c r="J50" s="24">
        <v>0.11535587521016252</v>
      </c>
      <c r="K50" s="24">
        <v>0.16149822529422755</v>
      </c>
      <c r="L50" s="24">
        <v>0.15813562488324304</v>
      </c>
      <c r="M50" s="24">
        <v>0.12908649355501589</v>
      </c>
      <c r="N50" s="24">
        <v>0.12647113767980575</v>
      </c>
      <c r="O50" s="24">
        <v>0.13263590509994397</v>
      </c>
      <c r="P50" s="24">
        <v>0.1144218195404446</v>
      </c>
      <c r="Q50" s="24">
        <v>6.2394918737156739E-2</v>
      </c>
      <c r="R50" s="24">
        <v>0.23097541079128311</v>
      </c>
      <c r="S50" s="24">
        <v>0.16128656333760641</v>
      </c>
      <c r="T50" s="24">
        <v>9.5559958046847679E-2</v>
      </c>
      <c r="U50" s="24">
        <v>3.3795594919007112E-2</v>
      </c>
      <c r="V50" s="24">
        <v>0.21932175737093579</v>
      </c>
      <c r="W50" s="24">
        <v>0.14986598298566603</v>
      </c>
      <c r="X50" s="24">
        <v>8.6120498776366378E-2</v>
      </c>
      <c r="Y50" s="24">
        <v>2.3074233772287608E-2</v>
      </c>
      <c r="Z50" s="24">
        <v>0.17403790924755888</v>
      </c>
      <c r="AA50" s="24">
        <v>0.16255025847214247</v>
      </c>
      <c r="AB50" s="24">
        <v>0.13277809687918821</v>
      </c>
      <c r="AC50" s="24">
        <v>9.4007275512157776E-2</v>
      </c>
      <c r="AD50" s="24">
        <v>0.16915565766800683</v>
      </c>
      <c r="AE50" s="24">
        <v>0.13172506222477498</v>
      </c>
      <c r="AF50" s="24">
        <v>9.1614014933946011E-2</v>
      </c>
      <c r="AG50" s="24">
        <v>4.4131725062224798E-2</v>
      </c>
    </row>
    <row r="51" spans="1:33" x14ac:dyDescent="0.35">
      <c r="A51" s="24" t="s">
        <v>996</v>
      </c>
      <c r="B51" s="24">
        <v>0.14149523331660815</v>
      </c>
      <c r="C51" s="24">
        <v>0.16106372303060709</v>
      </c>
      <c r="D51" s="24">
        <v>0.154039136979428</v>
      </c>
      <c r="E51" s="24">
        <v>0.11339688911189164</v>
      </c>
      <c r="F51" s="24">
        <v>0.13647767185148019</v>
      </c>
      <c r="G51" s="24">
        <v>0.14099347717009536</v>
      </c>
      <c r="H51" s="24">
        <v>9.2323130958354219E-2</v>
      </c>
      <c r="I51" s="24">
        <v>6.0210737581535341E-2</v>
      </c>
      <c r="J51" s="24">
        <v>0.11888111888111888</v>
      </c>
      <c r="K51" s="24">
        <v>0.14781297134238316</v>
      </c>
      <c r="L51" s="24">
        <v>0.15220074043603457</v>
      </c>
      <c r="M51" s="24">
        <v>0.12011517893870829</v>
      </c>
      <c r="N51" s="24">
        <v>0.13698066639243103</v>
      </c>
      <c r="O51" s="24">
        <v>0.13547237076648844</v>
      </c>
      <c r="P51" s="24">
        <v>0.1133964075140546</v>
      </c>
      <c r="Q51" s="24">
        <v>7.5140545728781025E-2</v>
      </c>
      <c r="R51" s="24">
        <v>0.18479307025986527</v>
      </c>
      <c r="S51" s="24">
        <v>0.16515880654475451</v>
      </c>
      <c r="T51" s="24">
        <v>0.12694898941289701</v>
      </c>
      <c r="U51" s="24">
        <v>5.9384023099133799E-2</v>
      </c>
      <c r="V51" s="24">
        <v>0.18450433108758424</v>
      </c>
      <c r="W51" s="24">
        <v>0.15303176130895091</v>
      </c>
      <c r="X51" s="24">
        <v>8.8450433108758414E-2</v>
      </c>
      <c r="Y51" s="24">
        <v>3.7728585178055808E-2</v>
      </c>
      <c r="Z51" s="24">
        <v>0.1715668910142874</v>
      </c>
      <c r="AA51" s="24">
        <v>0.15645294603849338</v>
      </c>
      <c r="AB51" s="24">
        <v>0.13378202857480223</v>
      </c>
      <c r="AC51" s="24">
        <v>9.1982524501121765E-2</v>
      </c>
      <c r="AD51" s="24">
        <v>0.16967764789231321</v>
      </c>
      <c r="AE51" s="24">
        <v>0.13590742708702327</v>
      </c>
      <c r="AF51" s="24">
        <v>8.9975203684024063E-2</v>
      </c>
      <c r="AG51" s="24">
        <v>5.0655331207934806E-2</v>
      </c>
    </row>
    <row r="52" spans="1:33" x14ac:dyDescent="0.35">
      <c r="A52" s="24" t="s">
        <v>998</v>
      </c>
      <c r="B52" s="24">
        <v>0.13603504928806132</v>
      </c>
      <c r="C52" s="24">
        <v>0.15370573201898499</v>
      </c>
      <c r="D52" s="24">
        <v>0.15414384811975174</v>
      </c>
      <c r="E52" s="24">
        <v>0.13676524278933924</v>
      </c>
      <c r="F52" s="24">
        <v>0.13267615918218323</v>
      </c>
      <c r="G52" s="24">
        <v>0.12588535962029937</v>
      </c>
      <c r="H52" s="24">
        <v>0.10076670317634172</v>
      </c>
      <c r="I52" s="24">
        <v>6.0021905805038349E-2</v>
      </c>
      <c r="J52" s="24">
        <v>0.11798673429574721</v>
      </c>
      <c r="K52" s="24">
        <v>0.14342567303940701</v>
      </c>
      <c r="L52" s="24">
        <v>0.14568864611783067</v>
      </c>
      <c r="M52" s="24">
        <v>0.15091689426453375</v>
      </c>
      <c r="N52" s="24">
        <v>0.12321498244245022</v>
      </c>
      <c r="O52" s="24">
        <v>0.13749512290284824</v>
      </c>
      <c r="P52" s="24">
        <v>0.10877877487319548</v>
      </c>
      <c r="Q52" s="24">
        <v>7.2493172063987504E-2</v>
      </c>
      <c r="R52" s="24">
        <v>0.22853159851301119</v>
      </c>
      <c r="S52" s="24">
        <v>0.14693308550185877</v>
      </c>
      <c r="T52" s="24">
        <v>7.1468401486988853E-2</v>
      </c>
      <c r="U52" s="24">
        <v>2.4628252788104096E-2</v>
      </c>
      <c r="V52" s="24">
        <v>0.25548327137546462</v>
      </c>
      <c r="W52" s="24">
        <v>0.17081784386617099</v>
      </c>
      <c r="X52" s="24">
        <v>7.7509293680297381E-2</v>
      </c>
      <c r="Y52" s="24">
        <v>2.4628252788104096E-2</v>
      </c>
      <c r="Z52" s="24">
        <v>0.17047329570125919</v>
      </c>
      <c r="AA52" s="24">
        <v>0.1490230134607034</v>
      </c>
      <c r="AB52" s="24">
        <v>0.12201476335214938</v>
      </c>
      <c r="AC52" s="24">
        <v>0.10525401650021712</v>
      </c>
      <c r="AD52" s="24">
        <v>0.16986539296569689</v>
      </c>
      <c r="AE52" s="24">
        <v>0.14129396439426839</v>
      </c>
      <c r="AF52" s="24">
        <v>9.0664350846721628E-2</v>
      </c>
      <c r="AG52" s="24">
        <v>5.1411202778983936E-2</v>
      </c>
    </row>
    <row r="53" spans="1:33" x14ac:dyDescent="0.35">
      <c r="A53" s="24" t="s">
        <v>1000</v>
      </c>
      <c r="B53" s="24">
        <v>0.13843966589657011</v>
      </c>
      <c r="C53" s="24">
        <v>0.15647769681890877</v>
      </c>
      <c r="D53" s="24">
        <v>0.14981339968011373</v>
      </c>
      <c r="E53" s="24">
        <v>0.11818020259463302</v>
      </c>
      <c r="F53" s="24">
        <v>0.14332681713168649</v>
      </c>
      <c r="G53" s="24">
        <v>0.13035365203483204</v>
      </c>
      <c r="H53" s="24">
        <v>9.7121023636040499E-2</v>
      </c>
      <c r="I53" s="24">
        <v>6.6287542207215222E-2</v>
      </c>
      <c r="J53" s="24">
        <v>0.11965637144610353</v>
      </c>
      <c r="K53" s="24">
        <v>0.14573532419717733</v>
      </c>
      <c r="L53" s="24">
        <v>0.16097361423604012</v>
      </c>
      <c r="M53" s="24">
        <v>0.13151973818776844</v>
      </c>
      <c r="N53" s="24">
        <v>0.13008795254653299</v>
      </c>
      <c r="O53" s="24">
        <v>0.13162200859071388</v>
      </c>
      <c r="P53" s="24">
        <v>0.10452035181018617</v>
      </c>
      <c r="Q53" s="24">
        <v>7.5884638985477634E-2</v>
      </c>
      <c r="R53" s="24">
        <v>0.20352077001013164</v>
      </c>
      <c r="S53" s="24">
        <v>0.16248733535967577</v>
      </c>
      <c r="T53" s="24">
        <v>8.4219858156028379E-2</v>
      </c>
      <c r="U53" s="24">
        <v>3.7234042553191495E-2</v>
      </c>
      <c r="V53" s="24">
        <v>0.24582066869300903</v>
      </c>
      <c r="W53" s="24">
        <v>0.15121580547112459</v>
      </c>
      <c r="X53" s="24">
        <v>8.6119554204660609E-2</v>
      </c>
      <c r="Y53" s="24">
        <v>2.9381965552178323E-2</v>
      </c>
      <c r="Z53" s="24">
        <v>0.16636466591166477</v>
      </c>
      <c r="AA53" s="24">
        <v>0.15390713476783691</v>
      </c>
      <c r="AB53" s="24">
        <v>0.13114382785956971</v>
      </c>
      <c r="AC53" s="24">
        <v>9.5130237825594557E-2</v>
      </c>
      <c r="AD53" s="24">
        <v>0.1775764439411098</v>
      </c>
      <c r="AE53" s="24">
        <v>0.13510758776896944</v>
      </c>
      <c r="AF53" s="24">
        <v>8.7995469988674982E-2</v>
      </c>
      <c r="AG53" s="24">
        <v>5.2774631936579837E-2</v>
      </c>
    </row>
    <row r="54" spans="1:33" x14ac:dyDescent="0.35">
      <c r="A54" s="24" t="s">
        <v>1002</v>
      </c>
      <c r="B54" s="24">
        <v>0.13949016932332689</v>
      </c>
      <c r="C54" s="24">
        <v>0.14358370030391363</v>
      </c>
      <c r="D54" s="24">
        <v>0.14587855858090928</v>
      </c>
      <c r="E54" s="24">
        <v>0.13824970538981571</v>
      </c>
      <c r="F54" s="24">
        <v>0.13117906096880236</v>
      </c>
      <c r="G54" s="24">
        <v>0.13347391924579791</v>
      </c>
      <c r="H54" s="24">
        <v>0.10581157352849963</v>
      </c>
      <c r="I54" s="24">
        <v>6.2333312658934451E-2</v>
      </c>
      <c r="J54" s="24">
        <v>0.12241210569901376</v>
      </c>
      <c r="K54" s="24">
        <v>0.141684860347813</v>
      </c>
      <c r="L54" s="24">
        <v>0.14627719641647216</v>
      </c>
      <c r="M54" s="24">
        <v>0.14627719641647216</v>
      </c>
      <c r="N54" s="24">
        <v>0.13159677783633211</v>
      </c>
      <c r="O54" s="24">
        <v>0.13588797711360379</v>
      </c>
      <c r="P54" s="24">
        <v>0.10983964465858616</v>
      </c>
      <c r="Q54" s="24">
        <v>6.602424151170673E-2</v>
      </c>
      <c r="R54" s="24">
        <v>0.25158820654829778</v>
      </c>
      <c r="S54" s="24">
        <v>0.14163544551229848</v>
      </c>
      <c r="T54" s="24">
        <v>7.6559700276918066E-2</v>
      </c>
      <c r="U54" s="24">
        <v>2.484117934517022E-2</v>
      </c>
      <c r="V54" s="24">
        <v>0.25997719498289618</v>
      </c>
      <c r="W54" s="24">
        <v>0.1457892164847695</v>
      </c>
      <c r="X54" s="24">
        <v>7.8270076559700308E-2</v>
      </c>
      <c r="Y54" s="24">
        <v>2.1338980289949502E-2</v>
      </c>
      <c r="Z54" s="24">
        <v>0.17547918043621946</v>
      </c>
      <c r="AA54" s="24">
        <v>0.15152015862524784</v>
      </c>
      <c r="AB54" s="24">
        <v>0.12260409781890284</v>
      </c>
      <c r="AC54" s="24">
        <v>9.872769332452086E-2</v>
      </c>
      <c r="AD54" s="24">
        <v>0.17754461335095828</v>
      </c>
      <c r="AE54" s="24">
        <v>0.13210508922670197</v>
      </c>
      <c r="AF54" s="24">
        <v>9.3935888962326533E-2</v>
      </c>
      <c r="AG54" s="24">
        <v>4.8083278255122257E-2</v>
      </c>
    </row>
    <row r="55" spans="1:33" x14ac:dyDescent="0.35">
      <c r="A55" s="24" t="s">
        <v>1004</v>
      </c>
      <c r="B55" s="24">
        <v>0.14526480272336623</v>
      </c>
      <c r="C55" s="24">
        <v>0.16580166303923216</v>
      </c>
      <c r="D55" s="24">
        <v>0.14777610357720852</v>
      </c>
      <c r="E55" s="24">
        <v>0.12182599475417158</v>
      </c>
      <c r="F55" s="24">
        <v>0.13583347285004738</v>
      </c>
      <c r="G55" s="24">
        <v>0.12623472291980578</v>
      </c>
      <c r="H55" s="24">
        <v>9.855460684189965E-2</v>
      </c>
      <c r="I55" s="24">
        <v>5.8708633294268647E-2</v>
      </c>
      <c r="J55" s="24">
        <v>0.1228575442540039</v>
      </c>
      <c r="K55" s="24">
        <v>0.15250070244450689</v>
      </c>
      <c r="L55" s="24">
        <v>0.1511660578814274</v>
      </c>
      <c r="M55" s="24">
        <v>0.13325372295588647</v>
      </c>
      <c r="N55" s="24">
        <v>0.131216633885923</v>
      </c>
      <c r="O55" s="24">
        <v>0.12910930036527113</v>
      </c>
      <c r="P55" s="24">
        <v>0.11119696543973027</v>
      </c>
      <c r="Q55" s="24">
        <v>6.8699072773250922E-2</v>
      </c>
      <c r="R55" s="24">
        <v>0.20508166969146999</v>
      </c>
      <c r="S55" s="24">
        <v>0.17137671765620949</v>
      </c>
      <c r="T55" s="24">
        <v>8.7062483795696144E-2</v>
      </c>
      <c r="U55" s="24">
        <v>3.1267824734249411E-2</v>
      </c>
      <c r="V55" s="24">
        <v>0.22312678247342496</v>
      </c>
      <c r="W55" s="24">
        <v>0.16541353383458643</v>
      </c>
      <c r="X55" s="24">
        <v>8.6492092299714815E-2</v>
      </c>
      <c r="Y55" s="24">
        <v>3.0178895514648692E-2</v>
      </c>
      <c r="Z55" s="24">
        <v>0.17144268774703558</v>
      </c>
      <c r="AA55" s="24">
        <v>0.16489624505928857</v>
      </c>
      <c r="AB55" s="24">
        <v>0.1228384387351779</v>
      </c>
      <c r="AC55" s="24">
        <v>8.528903162055336E-2</v>
      </c>
      <c r="AD55" s="24">
        <v>0.17280138339920945</v>
      </c>
      <c r="AE55" s="24">
        <v>0.13926630434782605</v>
      </c>
      <c r="AF55" s="24">
        <v>9.5232213438735183E-2</v>
      </c>
      <c r="AG55" s="24">
        <v>4.8233695652173912E-2</v>
      </c>
    </row>
    <row r="56" spans="1:33" x14ac:dyDescent="0.35">
      <c r="A56" s="24" t="s">
        <v>1006</v>
      </c>
      <c r="B56" s="24">
        <v>0.13618890719384957</v>
      </c>
      <c r="C56" s="24">
        <v>0.16131246567819879</v>
      </c>
      <c r="D56" s="24">
        <v>0.14943712246018673</v>
      </c>
      <c r="E56" s="24">
        <v>0.13426688632619449</v>
      </c>
      <c r="F56" s="24">
        <v>0.13406095551894565</v>
      </c>
      <c r="G56" s="24">
        <v>0.12602965403624383</v>
      </c>
      <c r="H56" s="24">
        <v>0.10138660076880836</v>
      </c>
      <c r="I56" s="24">
        <v>5.7317408017572784E-2</v>
      </c>
      <c r="J56" s="24">
        <v>0.12568964423869619</v>
      </c>
      <c r="K56" s="24">
        <v>0.1553681273384489</v>
      </c>
      <c r="L56" s="24">
        <v>0.14293867715137296</v>
      </c>
      <c r="M56" s="24">
        <v>0.12695795548227537</v>
      </c>
      <c r="N56" s="24">
        <v>0.14293867715137296</v>
      </c>
      <c r="O56" s="24">
        <v>0.13659712093347701</v>
      </c>
      <c r="P56" s="24">
        <v>0.10970892256959858</v>
      </c>
      <c r="Q56" s="24">
        <v>5.9800875134758097E-2</v>
      </c>
      <c r="R56" s="24">
        <v>0.21227154046997379</v>
      </c>
      <c r="S56" s="24">
        <v>0.1537859007832898</v>
      </c>
      <c r="T56" s="24">
        <v>8.1462140992167101E-2</v>
      </c>
      <c r="U56" s="24">
        <v>3.1157528285465624E-2</v>
      </c>
      <c r="V56" s="24">
        <v>0.24717145343777197</v>
      </c>
      <c r="W56" s="24">
        <v>0.15996518711923413</v>
      </c>
      <c r="X56" s="24">
        <v>9.2254134029590942E-2</v>
      </c>
      <c r="Y56" s="24">
        <v>2.1932114882506529E-2</v>
      </c>
      <c r="Z56" s="24">
        <v>0.16612215909090905</v>
      </c>
      <c r="AA56" s="24">
        <v>0.16122159090909094</v>
      </c>
      <c r="AB56" s="24">
        <v>0.12890625</v>
      </c>
      <c r="AC56" s="24">
        <v>9.7017045454545467E-2</v>
      </c>
      <c r="AD56" s="24">
        <v>0.17144886363636361</v>
      </c>
      <c r="AE56" s="24">
        <v>0.13813920454545456</v>
      </c>
      <c r="AF56" s="24">
        <v>9.3678977272727268E-2</v>
      </c>
      <c r="AG56" s="24">
        <v>4.346590909090909E-2</v>
      </c>
    </row>
    <row r="57" spans="1:33" x14ac:dyDescent="0.35">
      <c r="A57" s="24" t="s">
        <v>1008</v>
      </c>
      <c r="B57" s="24">
        <v>0.16471829128944357</v>
      </c>
      <c r="C57" s="24">
        <v>0.16616858574316604</v>
      </c>
      <c r="D57" s="24">
        <v>0.14393073745275556</v>
      </c>
      <c r="E57" s="24">
        <v>0.11945152500659229</v>
      </c>
      <c r="F57" s="24">
        <v>0.14045882042717769</v>
      </c>
      <c r="G57" s="24">
        <v>0.12389030500131848</v>
      </c>
      <c r="H57" s="24">
        <v>8.8907444844862432E-2</v>
      </c>
      <c r="I57" s="24">
        <v>5.2474290234684001E-2</v>
      </c>
      <c r="J57" s="24">
        <v>0.15004318886235449</v>
      </c>
      <c r="K57" s="24">
        <v>0.15050048269904981</v>
      </c>
      <c r="L57" s="24">
        <v>0.14054163914435241</v>
      </c>
      <c r="M57" s="24">
        <v>0.1151364259946141</v>
      </c>
      <c r="N57" s="24">
        <v>0.15217722676693252</v>
      </c>
      <c r="O57" s="24">
        <v>0.13693409887708957</v>
      </c>
      <c r="P57" s="24">
        <v>9.7810070626492565E-2</v>
      </c>
      <c r="Q57" s="24">
        <v>5.6856867029114383E-2</v>
      </c>
      <c r="R57" s="24">
        <v>0.26307328182914302</v>
      </c>
      <c r="S57" s="24">
        <v>0.15924619300674317</v>
      </c>
      <c r="T57" s="24">
        <v>6.6851248157906523E-2</v>
      </c>
      <c r="U57" s="24">
        <v>2.1703210824811324E-2</v>
      </c>
      <c r="V57" s="24">
        <v>0.25418657616219353</v>
      </c>
      <c r="W57" s="24">
        <v>0.15134193721252176</v>
      </c>
      <c r="X57" s="24">
        <v>6.5556200598401296E-2</v>
      </c>
      <c r="Y57" s="24">
        <v>1.8041352208279373E-2</v>
      </c>
      <c r="Z57" s="24">
        <v>0.20511272141706924</v>
      </c>
      <c r="AA57" s="24">
        <v>0.15876610305958133</v>
      </c>
      <c r="AB57" s="24">
        <v>0.1118659420289855</v>
      </c>
      <c r="AC57" s="24">
        <v>8.0163043478260865E-2</v>
      </c>
      <c r="AD57" s="24">
        <v>0.19036835748792272</v>
      </c>
      <c r="AE57" s="24">
        <v>0.13672504025764895</v>
      </c>
      <c r="AF57" s="24">
        <v>7.8351449275362306E-2</v>
      </c>
      <c r="AG57" s="24">
        <v>3.8647342995169073E-2</v>
      </c>
    </row>
    <row r="58" spans="1:33" x14ac:dyDescent="0.35">
      <c r="A58" s="24" t="s">
        <v>1010</v>
      </c>
      <c r="B58" s="24">
        <v>0.14273123185400249</v>
      </c>
      <c r="C58" s="24">
        <v>0.16502488593944423</v>
      </c>
      <c r="D58" s="24">
        <v>0.15403359601824973</v>
      </c>
      <c r="E58" s="24">
        <v>0.125933222729158</v>
      </c>
      <c r="F58" s="24">
        <v>0.12344462878473662</v>
      </c>
      <c r="G58" s="24">
        <v>0.13531729572791376</v>
      </c>
      <c r="H58" s="24">
        <v>9.6847781003732897E-2</v>
      </c>
      <c r="I58" s="24">
        <v>5.6667357942762321E-2</v>
      </c>
      <c r="J58" s="24">
        <v>0.13007629830174747</v>
      </c>
      <c r="K58" s="24">
        <v>0.15659611124784645</v>
      </c>
      <c r="L58" s="24">
        <v>0.15555008614324395</v>
      </c>
      <c r="M58" s="24">
        <v>0.12847649520059071</v>
      </c>
      <c r="N58" s="24">
        <v>0.12859955697760275</v>
      </c>
      <c r="O58" s="24">
        <v>0.13746000492247104</v>
      </c>
      <c r="P58" s="24">
        <v>0.10195668225449175</v>
      </c>
      <c r="Q58" s="24">
        <v>6.128476495200591E-2</v>
      </c>
      <c r="R58" s="24">
        <v>0.20223115838630176</v>
      </c>
      <c r="S58" s="24">
        <v>0.1627318718381113</v>
      </c>
      <c r="T58" s="24">
        <v>0.10552600856142171</v>
      </c>
      <c r="U58" s="24">
        <v>4.7476974964327408E-2</v>
      </c>
      <c r="V58" s="24">
        <v>0.20346348423920096</v>
      </c>
      <c r="W58" s="24">
        <v>0.16720716046179787</v>
      </c>
      <c r="X58" s="24">
        <v>8.7754572577506781E-2</v>
      </c>
      <c r="Y58" s="24">
        <v>2.3608768971332204E-2</v>
      </c>
      <c r="Z58" s="24">
        <v>0.17546135251459236</v>
      </c>
      <c r="AA58" s="24">
        <v>0.16514356464831093</v>
      </c>
      <c r="AB58" s="24">
        <v>0.13253935499086139</v>
      </c>
      <c r="AC58" s="24">
        <v>9.6515535640587222E-2</v>
      </c>
      <c r="AD58" s="24">
        <v>0.15588703496256123</v>
      </c>
      <c r="AE58" s="24">
        <v>0.14026295619362064</v>
      </c>
      <c r="AF58" s="24">
        <v>8.9027769589057268E-2</v>
      </c>
      <c r="AG58" s="24">
        <v>4.5162431460409186E-2</v>
      </c>
    </row>
    <row r="59" spans="1:33" x14ac:dyDescent="0.35">
      <c r="A59" s="24" t="s">
        <v>1012</v>
      </c>
      <c r="B59" s="24">
        <v>0.14137763258497252</v>
      </c>
      <c r="C59" s="24">
        <v>0.15687773684576356</v>
      </c>
      <c r="D59" s="24">
        <v>0.13595607145339539</v>
      </c>
      <c r="E59" s="24">
        <v>0.12525196357823029</v>
      </c>
      <c r="F59" s="24">
        <v>0.14853687356641412</v>
      </c>
      <c r="G59" s="24">
        <v>0.13324529088760684</v>
      </c>
      <c r="H59" s="24">
        <v>9.9673316188225516E-2</v>
      </c>
      <c r="I59" s="24">
        <v>5.9081114895391681E-2</v>
      </c>
      <c r="J59" s="24">
        <v>0.12965260545905705</v>
      </c>
      <c r="K59" s="24">
        <v>0.15473236440978375</v>
      </c>
      <c r="L59" s="24">
        <v>0.13417227933356971</v>
      </c>
      <c r="M59" s="24">
        <v>0.13000708968450905</v>
      </c>
      <c r="N59" s="24">
        <v>0.14427507975895076</v>
      </c>
      <c r="O59" s="24">
        <v>0.1370967741935484</v>
      </c>
      <c r="P59" s="24">
        <v>0.10696561503013118</v>
      </c>
      <c r="Q59" s="24">
        <v>6.3098192130450176E-2</v>
      </c>
      <c r="R59" s="24">
        <v>0.231285242076609</v>
      </c>
      <c r="S59" s="24">
        <v>0.16245382072720205</v>
      </c>
      <c r="T59" s="24">
        <v>9.5761228854753994E-2</v>
      </c>
      <c r="U59" s="24">
        <v>3.2179661676064564E-2</v>
      </c>
      <c r="V59" s="24">
        <v>0.20960528874197937</v>
      </c>
      <c r="W59" s="24">
        <v>0.15924557651176355</v>
      </c>
      <c r="X59" s="24">
        <v>8.2539373906280383E-2</v>
      </c>
      <c r="Y59" s="24">
        <v>2.6929807505347073E-2</v>
      </c>
      <c r="Z59" s="24">
        <v>0.18557209837953445</v>
      </c>
      <c r="AA59" s="24">
        <v>0.16352718598338403</v>
      </c>
      <c r="AB59" s="24">
        <v>0.11820350415398538</v>
      </c>
      <c r="AC59" s="24">
        <v>8.9002220942666785E-2</v>
      </c>
      <c r="AD59" s="24">
        <v>0.17471415645307228</v>
      </c>
      <c r="AE59" s="24">
        <v>0.13449041704367851</v>
      </c>
      <c r="AF59" s="24">
        <v>8.8919963806860236E-2</v>
      </c>
      <c r="AG59" s="24">
        <v>4.5570453236818305E-2</v>
      </c>
    </row>
    <row r="60" spans="1:33" x14ac:dyDescent="0.35">
      <c r="A60" s="24" t="s">
        <v>1014</v>
      </c>
      <c r="B60" s="24">
        <v>0.16989795918367348</v>
      </c>
      <c r="C60" s="24">
        <v>0.15581632653061223</v>
      </c>
      <c r="D60" s="24">
        <v>0.1385714285714286</v>
      </c>
      <c r="E60" s="24">
        <v>8.5000000000000006E-2</v>
      </c>
      <c r="F60" s="24">
        <v>0.17571428571428563</v>
      </c>
      <c r="G60" s="24">
        <v>0.14785714285714288</v>
      </c>
      <c r="H60" s="24">
        <v>8.2448979591836738E-2</v>
      </c>
      <c r="I60" s="24">
        <v>4.4693877551020424E-2</v>
      </c>
      <c r="J60" s="24">
        <v>0.14828532235939637</v>
      </c>
      <c r="K60" s="24">
        <v>0.14609053497942384</v>
      </c>
      <c r="L60" s="24">
        <v>0.14334705075445819</v>
      </c>
      <c r="M60" s="24">
        <v>8.9849108367626898E-2</v>
      </c>
      <c r="N60" s="24">
        <v>0.17997256515775037</v>
      </c>
      <c r="O60" s="24">
        <v>0.15294924554183811</v>
      </c>
      <c r="P60" s="24">
        <v>9.272976680384086E-2</v>
      </c>
      <c r="Q60" s="24">
        <v>4.6776406035665283E-2</v>
      </c>
      <c r="R60" s="24">
        <v>0.23688707769159981</v>
      </c>
      <c r="S60" s="24">
        <v>0.15893256211384249</v>
      </c>
      <c r="T60" s="24">
        <v>7.0592874983567755E-2</v>
      </c>
      <c r="U60" s="24">
        <v>2.3005126856842393E-2</v>
      </c>
      <c r="V60" s="24">
        <v>0.27303799132378082</v>
      </c>
      <c r="W60" s="24">
        <v>0.15012488497436571</v>
      </c>
      <c r="X60" s="24">
        <v>7.0987248586827895E-2</v>
      </c>
      <c r="Y60" s="24">
        <v>1.6432233469173125E-2</v>
      </c>
      <c r="Z60" s="24">
        <v>0.21247449723112796</v>
      </c>
      <c r="AA60" s="24">
        <v>0.16074030894782859</v>
      </c>
      <c r="AB60" s="24">
        <v>0.10171961527251527</v>
      </c>
      <c r="AC60" s="24">
        <v>5.5377440979306337E-2</v>
      </c>
      <c r="AD60" s="24">
        <v>0.21917808219178081</v>
      </c>
      <c r="AE60" s="24">
        <v>0.14645875837948122</v>
      </c>
      <c r="AF60" s="24">
        <v>7.5488195861264942E-2</v>
      </c>
      <c r="AG60" s="24">
        <v>2.856310113669484E-2</v>
      </c>
    </row>
    <row r="61" spans="1:33" x14ac:dyDescent="0.35">
      <c r="A61" s="24" t="s">
        <v>1016</v>
      </c>
      <c r="B61" s="24">
        <v>0.15337139978167777</v>
      </c>
      <c r="C61" s="24">
        <v>0.16147451507263413</v>
      </c>
      <c r="D61" s="24">
        <v>0.14535225459736331</v>
      </c>
      <c r="E61" s="24">
        <v>0.11743219413888656</v>
      </c>
      <c r="F61" s="24">
        <v>0.1417835250650768</v>
      </c>
      <c r="G61" s="24">
        <v>0.12679486102947352</v>
      </c>
      <c r="H61" s="24">
        <v>9.5683936518599383E-2</v>
      </c>
      <c r="I61" s="24">
        <v>5.8107313796288515E-2</v>
      </c>
      <c r="J61" s="24">
        <v>0.13149022252191503</v>
      </c>
      <c r="K61" s="24">
        <v>0.15681426537798757</v>
      </c>
      <c r="L61" s="24">
        <v>0.15741365100771709</v>
      </c>
      <c r="M61" s="24">
        <v>0.14325316550535705</v>
      </c>
      <c r="N61" s="24">
        <v>0.12429759496516064</v>
      </c>
      <c r="O61" s="24">
        <v>0.12294897729826924</v>
      </c>
      <c r="P61" s="24">
        <v>9.8748782497939613E-2</v>
      </c>
      <c r="Q61" s="24">
        <v>6.5033340825653693E-2</v>
      </c>
      <c r="R61" s="24">
        <v>0.23501777552056879</v>
      </c>
      <c r="S61" s="24">
        <v>0.17013712544438803</v>
      </c>
      <c r="T61" s="24">
        <v>9.217877094972067E-2</v>
      </c>
      <c r="U61" s="24">
        <v>3.0472320975114261E-2</v>
      </c>
      <c r="V61" s="24">
        <v>0.2265109192483494</v>
      </c>
      <c r="W61" s="24">
        <v>0.16163026917216861</v>
      </c>
      <c r="X61" s="24">
        <v>6.6785170137125441E-2</v>
      </c>
      <c r="Y61" s="24">
        <v>1.7267648552564754E-2</v>
      </c>
      <c r="Z61" s="24">
        <v>0.18505825908156276</v>
      </c>
      <c r="AA61" s="24">
        <v>0.16694409086458439</v>
      </c>
      <c r="AB61" s="24">
        <v>0.1322823851953393</v>
      </c>
      <c r="AC61" s="24">
        <v>0.11054538333496523</v>
      </c>
      <c r="AD61" s="24">
        <v>0.15000489572113973</v>
      </c>
      <c r="AE61" s="24">
        <v>0.12454714579457549</v>
      </c>
      <c r="AF61" s="24">
        <v>8.1856457456183293E-2</v>
      </c>
      <c r="AG61" s="24">
        <v>4.8761382551649857E-2</v>
      </c>
    </row>
    <row r="62" spans="1:33" x14ac:dyDescent="0.35">
      <c r="A62" s="24" t="s">
        <v>1018</v>
      </c>
      <c r="B62" s="24">
        <v>0.14973308076459443</v>
      </c>
      <c r="C62" s="24">
        <v>0.16394007232650251</v>
      </c>
      <c r="D62" s="24">
        <v>0.13819528155674191</v>
      </c>
      <c r="E62" s="24">
        <v>0.12631307043223697</v>
      </c>
      <c r="F62" s="24">
        <v>0.13371792664026172</v>
      </c>
      <c r="G62" s="24">
        <v>0.12726020320303083</v>
      </c>
      <c r="H62" s="24">
        <v>9.9276734975030118E-2</v>
      </c>
      <c r="I62" s="24">
        <v>6.1563630101601485E-2</v>
      </c>
      <c r="J62" s="24">
        <v>0.14010646732359272</v>
      </c>
      <c r="K62" s="24">
        <v>0.16106014271151883</v>
      </c>
      <c r="L62" s="24">
        <v>0.14316457129912788</v>
      </c>
      <c r="M62" s="24">
        <v>0.13670857401744249</v>
      </c>
      <c r="N62" s="24">
        <v>0.13161173405821727</v>
      </c>
      <c r="O62" s="24">
        <v>0.1308188922867822</v>
      </c>
      <c r="P62" s="24">
        <v>9.344206591913011E-2</v>
      </c>
      <c r="Q62" s="24">
        <v>6.3087552384188478E-2</v>
      </c>
      <c r="R62" s="24">
        <v>0.21019843101061375</v>
      </c>
      <c r="S62" s="24">
        <v>0.14259344716197511</v>
      </c>
      <c r="T62" s="24">
        <v>7.5911398246423623E-2</v>
      </c>
      <c r="U62" s="24">
        <v>2.6995846792801096E-2</v>
      </c>
      <c r="V62" s="24">
        <v>0.23742501153668671</v>
      </c>
      <c r="W62" s="24">
        <v>0.19197046608214119</v>
      </c>
      <c r="X62" s="24">
        <v>8.744808491001381E-2</v>
      </c>
      <c r="Y62" s="24">
        <v>2.7457314259344719E-2</v>
      </c>
      <c r="Z62" s="24">
        <v>0.17583280955373978</v>
      </c>
      <c r="AA62" s="24">
        <v>0.16043368950345691</v>
      </c>
      <c r="AB62" s="24">
        <v>0.12507856693903205</v>
      </c>
      <c r="AC62" s="24">
        <v>0.10182275298554372</v>
      </c>
      <c r="AD62" s="24">
        <v>0.16640477686989319</v>
      </c>
      <c r="AE62" s="24">
        <v>0.1425204274041483</v>
      </c>
      <c r="AF62" s="24">
        <v>8.2809553739786268E-2</v>
      </c>
      <c r="AG62" s="24">
        <v>4.5097423004399763E-2</v>
      </c>
    </row>
    <row r="63" spans="1:33" x14ac:dyDescent="0.35">
      <c r="A63" s="24" t="s">
        <v>1020</v>
      </c>
      <c r="B63" s="24">
        <v>0.14891893575923731</v>
      </c>
      <c r="C63" s="24">
        <v>0.16150538974390927</v>
      </c>
      <c r="D63" s="24">
        <v>0.13975948657237219</v>
      </c>
      <c r="E63" s="24">
        <v>0.1026232163997757</v>
      </c>
      <c r="F63" s="24">
        <v>0.16231540905975461</v>
      </c>
      <c r="G63" s="24">
        <v>0.14387189232974021</v>
      </c>
      <c r="H63" s="24">
        <v>9.178141940307806E-2</v>
      </c>
      <c r="I63" s="24">
        <v>4.9224250732132865E-2</v>
      </c>
      <c r="J63" s="24">
        <v>0.12817057704502219</v>
      </c>
      <c r="K63" s="24">
        <v>0.15567533291058969</v>
      </c>
      <c r="L63" s="24">
        <v>0.14331008243500315</v>
      </c>
      <c r="M63" s="24">
        <v>0.11017755231452123</v>
      </c>
      <c r="N63" s="24">
        <v>0.16360177552314523</v>
      </c>
      <c r="O63" s="24">
        <v>0.14188332276474316</v>
      </c>
      <c r="P63" s="24">
        <v>0.10240963855421684</v>
      </c>
      <c r="Q63" s="24">
        <v>5.4771718452758411E-2</v>
      </c>
      <c r="R63" s="24">
        <v>0.20329749103942657</v>
      </c>
      <c r="S63" s="24">
        <v>0.14379928315412183</v>
      </c>
      <c r="T63" s="24">
        <v>7.397849462365591E-2</v>
      </c>
      <c r="U63" s="24">
        <v>3.7562724014336912E-2</v>
      </c>
      <c r="V63" s="24">
        <v>0.25892473118279569</v>
      </c>
      <c r="W63" s="24">
        <v>0.17405017921146951</v>
      </c>
      <c r="X63" s="24">
        <v>8.4874551971326179E-2</v>
      </c>
      <c r="Y63" s="24">
        <v>2.351254480286739E-2</v>
      </c>
      <c r="Z63" s="24">
        <v>0.17517349451533476</v>
      </c>
      <c r="AA63" s="24">
        <v>0.1536825610029102</v>
      </c>
      <c r="AB63" s="24">
        <v>0.1199910454443698</v>
      </c>
      <c r="AC63" s="24">
        <v>9.0105216028654567E-2</v>
      </c>
      <c r="AD63" s="24">
        <v>0.19006044325050372</v>
      </c>
      <c r="AE63" s="24">
        <v>0.14327289008282965</v>
      </c>
      <c r="AF63" s="24">
        <v>8.5739870158943354E-2</v>
      </c>
      <c r="AG63" s="24">
        <v>4.1974479516453993E-2</v>
      </c>
    </row>
    <row r="64" spans="1:33" x14ac:dyDescent="0.35">
      <c r="A64" s="24" t="s">
        <v>1022</v>
      </c>
      <c r="B64" s="24">
        <v>0.14565175285686621</v>
      </c>
      <c r="C64" s="24">
        <v>0.15872554716250245</v>
      </c>
      <c r="D64" s="24">
        <v>0.15194654270772803</v>
      </c>
      <c r="E64" s="24">
        <v>0.13209374394731749</v>
      </c>
      <c r="F64" s="24">
        <v>0.1242494673639357</v>
      </c>
      <c r="G64" s="24">
        <v>0.11795467751307384</v>
      </c>
      <c r="H64" s="24">
        <v>0.10981987216734455</v>
      </c>
      <c r="I64" s="24">
        <v>5.955839628123185E-2</v>
      </c>
      <c r="J64" s="24">
        <v>0.11562370493162036</v>
      </c>
      <c r="K64" s="24">
        <v>0.15582262743472858</v>
      </c>
      <c r="L64" s="24">
        <v>0.15748031496062989</v>
      </c>
      <c r="M64" s="24">
        <v>0.14739604917806329</v>
      </c>
      <c r="N64" s="24">
        <v>0.11368973615140213</v>
      </c>
      <c r="O64" s="24">
        <v>0.11893907998342317</v>
      </c>
      <c r="P64" s="24">
        <v>0.11990606437353228</v>
      </c>
      <c r="Q64" s="24">
        <v>7.1142422986600382E-2</v>
      </c>
      <c r="R64" s="24">
        <v>0.23160383919877597</v>
      </c>
      <c r="S64" s="24">
        <v>0.15662818194463771</v>
      </c>
      <c r="T64" s="24">
        <v>6.829878981777715E-2</v>
      </c>
      <c r="U64" s="24">
        <v>3.1158714703018505E-2</v>
      </c>
      <c r="V64" s="24">
        <v>0.24467937126164968</v>
      </c>
      <c r="W64" s="24">
        <v>0.16789539574349702</v>
      </c>
      <c r="X64" s="24">
        <v>7.3167338990123815E-2</v>
      </c>
      <c r="Y64" s="24">
        <v>2.6568368340520239E-2</v>
      </c>
      <c r="Z64" s="24">
        <v>0.17440574903261472</v>
      </c>
      <c r="AA64" s="24">
        <v>0.1614151464897734</v>
      </c>
      <c r="AB64" s="24">
        <v>0.13045881702598122</v>
      </c>
      <c r="AC64" s="24">
        <v>0.10171365395245995</v>
      </c>
      <c r="AD64" s="24">
        <v>0.16169154228855723</v>
      </c>
      <c r="AE64" s="24">
        <v>0.12866224433388612</v>
      </c>
      <c r="AF64" s="24">
        <v>9.0796019900497502E-2</v>
      </c>
      <c r="AG64" s="24">
        <v>5.0856826976229966E-2</v>
      </c>
    </row>
    <row r="65" spans="1:33" x14ac:dyDescent="0.35">
      <c r="A65" s="24" t="s">
        <v>1024</v>
      </c>
      <c r="B65" s="24">
        <v>0.15911949685534588</v>
      </c>
      <c r="C65" s="24">
        <v>0.1538784067085954</v>
      </c>
      <c r="D65" s="24">
        <v>0.14129979035639409</v>
      </c>
      <c r="E65" s="24">
        <v>0.1186582809224319</v>
      </c>
      <c r="F65" s="24">
        <v>0.16037735849056603</v>
      </c>
      <c r="G65" s="24">
        <v>0.13417190775681345</v>
      </c>
      <c r="H65" s="24">
        <v>8.4905660377358444E-2</v>
      </c>
      <c r="I65" s="24">
        <v>4.7589098532494781E-2</v>
      </c>
      <c r="J65" s="24">
        <v>0.14134877384196187</v>
      </c>
      <c r="K65" s="24">
        <v>0.15292915531335147</v>
      </c>
      <c r="L65" s="24">
        <v>0.15565395095367851</v>
      </c>
      <c r="M65" s="24">
        <v>0.13147138964577659</v>
      </c>
      <c r="N65" s="24">
        <v>0.14066757493188012</v>
      </c>
      <c r="O65" s="24">
        <v>0.13521798365122617</v>
      </c>
      <c r="P65" s="24">
        <v>8.5149863760218006E-2</v>
      </c>
      <c r="Q65" s="24">
        <v>5.7561307901907353E-2</v>
      </c>
      <c r="R65" s="24">
        <v>0.2444006891459512</v>
      </c>
      <c r="S65" s="24">
        <v>0.15776519812946097</v>
      </c>
      <c r="T65" s="24">
        <v>6.423824760029534E-2</v>
      </c>
      <c r="U65" s="24">
        <v>2.5596849618508485E-2</v>
      </c>
      <c r="V65" s="24">
        <v>0.25129214865862659</v>
      </c>
      <c r="W65" s="24">
        <v>0.16514890475018459</v>
      </c>
      <c r="X65" s="24">
        <v>7.6298301747477246E-2</v>
      </c>
      <c r="Y65" s="24">
        <v>1.5259660349495449E-2</v>
      </c>
      <c r="Z65" s="24">
        <v>0.21321902654867256</v>
      </c>
      <c r="AA65" s="24">
        <v>0.15707964601769911</v>
      </c>
      <c r="AB65" s="24">
        <v>0.11670353982300882</v>
      </c>
      <c r="AC65" s="24">
        <v>7.9369469026548692E-2</v>
      </c>
      <c r="AD65" s="24">
        <v>0.18390486725663716</v>
      </c>
      <c r="AE65" s="24">
        <v>0.13661504424778761</v>
      </c>
      <c r="AF65" s="24">
        <v>7.6050884955752199E-2</v>
      </c>
      <c r="AG65" s="24">
        <v>3.7057522123893807E-2</v>
      </c>
    </row>
    <row r="66" spans="1:33" x14ac:dyDescent="0.35">
      <c r="A66" s="24" t="s">
        <v>1026</v>
      </c>
      <c r="B66" s="24">
        <v>0.14653284671532837</v>
      </c>
      <c r="C66" s="24">
        <v>0.16414233576642337</v>
      </c>
      <c r="D66" s="24">
        <v>0.14826642335766427</v>
      </c>
      <c r="E66" s="24">
        <v>0.12399635036496352</v>
      </c>
      <c r="F66" s="24">
        <v>0.13704379562043789</v>
      </c>
      <c r="G66" s="24">
        <v>0.13293795620437956</v>
      </c>
      <c r="H66" s="24">
        <v>9.5711678832116717E-2</v>
      </c>
      <c r="I66" s="24">
        <v>5.1368613138686119E-2</v>
      </c>
      <c r="J66" s="24">
        <v>0.13273706225248078</v>
      </c>
      <c r="K66" s="24">
        <v>0.15961375873270145</v>
      </c>
      <c r="L66" s="24">
        <v>0.14724335869710323</v>
      </c>
      <c r="M66" s="24">
        <v>0.12503893561162285</v>
      </c>
      <c r="N66" s="24">
        <v>0.13892226227027987</v>
      </c>
      <c r="O66" s="24">
        <v>0.1407021759444666</v>
      </c>
      <c r="P66" s="24">
        <v>9.9363680861478204E-2</v>
      </c>
      <c r="Q66" s="24">
        <v>5.6378765629866955E-2</v>
      </c>
      <c r="R66" s="24">
        <v>0.22837928715534633</v>
      </c>
      <c r="S66" s="24">
        <v>0.15386684599865499</v>
      </c>
      <c r="T66" s="24">
        <v>6.6106254203093476E-2</v>
      </c>
      <c r="U66" s="24">
        <v>2.2259583053127103E-2</v>
      </c>
      <c r="V66" s="24">
        <v>0.27901815736381985</v>
      </c>
      <c r="W66" s="24">
        <v>0.16388702084734361</v>
      </c>
      <c r="X66" s="24">
        <v>6.7383994620040341E-2</v>
      </c>
      <c r="Y66" s="24">
        <v>1.9098856758574312E-2</v>
      </c>
      <c r="Z66" s="24">
        <v>0.17465753424657535</v>
      </c>
      <c r="AA66" s="24">
        <v>0.16061643835616435</v>
      </c>
      <c r="AB66" s="24">
        <v>0.12716894977168949</v>
      </c>
      <c r="AC66" s="24">
        <v>9.7773972602739706E-2</v>
      </c>
      <c r="AD66" s="24">
        <v>0.17391552511415526</v>
      </c>
      <c r="AE66" s="24">
        <v>0.13738584474885848</v>
      </c>
      <c r="AF66" s="24">
        <v>8.7385844748858452E-2</v>
      </c>
      <c r="AG66" s="24">
        <v>4.1095890410958895E-2</v>
      </c>
    </row>
    <row r="67" spans="1:33" x14ac:dyDescent="0.35">
      <c r="A67" s="24" t="s">
        <v>1028</v>
      </c>
      <c r="B67" s="24">
        <v>0.14765494957407227</v>
      </c>
      <c r="C67" s="24">
        <v>0.16704200528737889</v>
      </c>
      <c r="D67" s="24">
        <v>0.14148634093802012</v>
      </c>
      <c r="E67" s="24">
        <v>0.12699500636443747</v>
      </c>
      <c r="F67" s="24">
        <v>0.1295407813570939</v>
      </c>
      <c r="G67" s="24">
        <v>0.13414275922843438</v>
      </c>
      <c r="H67" s="24">
        <v>9.3704102614315055E-2</v>
      </c>
      <c r="I67" s="24">
        <v>5.9434054636247936E-2</v>
      </c>
      <c r="J67" s="24">
        <v>0.12683347713546159</v>
      </c>
      <c r="K67" s="24">
        <v>0.1598360655737705</v>
      </c>
      <c r="L67" s="24">
        <v>0.15077653149266601</v>
      </c>
      <c r="M67" s="24">
        <v>0.14311906816220879</v>
      </c>
      <c r="N67" s="24">
        <v>0.12564710957722178</v>
      </c>
      <c r="O67" s="24">
        <v>0.13114754098360659</v>
      </c>
      <c r="P67" s="24">
        <v>9.8144952545297676E-2</v>
      </c>
      <c r="Q67" s="24">
        <v>6.4495254529767024E-2</v>
      </c>
      <c r="R67" s="24">
        <v>0.24209924209924208</v>
      </c>
      <c r="S67" s="24">
        <v>0.17088517088517088</v>
      </c>
      <c r="T67" s="24">
        <v>8.7087087087087053E-2</v>
      </c>
      <c r="U67" s="24">
        <v>2.8743028743028753E-2</v>
      </c>
      <c r="V67" s="24">
        <v>0.2343772343772344</v>
      </c>
      <c r="W67" s="24">
        <v>0.14743314743314745</v>
      </c>
      <c r="X67" s="24">
        <v>6.9069069069069039E-2</v>
      </c>
      <c r="Y67" s="24">
        <v>2.0306020306020311E-2</v>
      </c>
      <c r="Z67" s="24">
        <v>0.19205298013245031</v>
      </c>
      <c r="AA67" s="24">
        <v>0.16339786041772797</v>
      </c>
      <c r="AB67" s="24">
        <v>0.119714722363729</v>
      </c>
      <c r="AC67" s="24">
        <v>9.1823739174732508E-2</v>
      </c>
      <c r="AD67" s="24">
        <v>0.16849210392256747</v>
      </c>
      <c r="AE67" s="24">
        <v>0.13792664289353029</v>
      </c>
      <c r="AF67" s="24">
        <v>8.3800305654610274E-2</v>
      </c>
      <c r="AG67" s="24">
        <v>4.2791645440652074E-2</v>
      </c>
    </row>
    <row r="68" spans="1:33" x14ac:dyDescent="0.35">
      <c r="A68" s="24" t="s">
        <v>1030</v>
      </c>
      <c r="B68" s="24">
        <v>0.14354656029940413</v>
      </c>
      <c r="C68" s="24">
        <v>0.16826710001477324</v>
      </c>
      <c r="D68" s="24">
        <v>0.14157679617865757</v>
      </c>
      <c r="E68" s="24">
        <v>0.1208942729108189</v>
      </c>
      <c r="F68" s="24">
        <v>0.14147830797262029</v>
      </c>
      <c r="G68" s="24">
        <v>0.13217117250209287</v>
      </c>
      <c r="H68" s="24">
        <v>9.8192741419215052E-2</v>
      </c>
      <c r="I68" s="24">
        <v>5.3873048702417881E-2</v>
      </c>
      <c r="J68" s="24">
        <v>0.12972731336611537</v>
      </c>
      <c r="K68" s="24">
        <v>0.15726419311578005</v>
      </c>
      <c r="L68" s="24">
        <v>0.13974072418417521</v>
      </c>
      <c r="M68" s="24">
        <v>0.11855163164953064</v>
      </c>
      <c r="N68" s="24">
        <v>0.15270451497541357</v>
      </c>
      <c r="O68" s="24">
        <v>0.14215467143495752</v>
      </c>
      <c r="P68" s="24">
        <v>0.10165400089405456</v>
      </c>
      <c r="Q68" s="24">
        <v>5.8202950379973202E-2</v>
      </c>
      <c r="R68" s="24">
        <v>0.20723369342267192</v>
      </c>
      <c r="S68" s="24">
        <v>0.16477505811568441</v>
      </c>
      <c r="T68" s="24">
        <v>9.401066593737184E-2</v>
      </c>
      <c r="U68" s="24">
        <v>3.1450840968138924E-2</v>
      </c>
      <c r="V68" s="24">
        <v>0.23259948037741007</v>
      </c>
      <c r="W68" s="24">
        <v>0.1602625461506906</v>
      </c>
      <c r="X68" s="24">
        <v>8.7993983317379995E-2</v>
      </c>
      <c r="Y68" s="24">
        <v>2.1673731710652271E-2</v>
      </c>
      <c r="Z68" s="24">
        <v>0.1798950475565759</v>
      </c>
      <c r="AA68" s="24">
        <v>0.16251229911446377</v>
      </c>
      <c r="AB68" s="24">
        <v>0.11954739258773377</v>
      </c>
      <c r="AC68" s="24">
        <v>8.1502131846507078E-2</v>
      </c>
      <c r="AD68" s="24">
        <v>0.18842243358478189</v>
      </c>
      <c r="AE68" s="24">
        <v>0.14225975729747461</v>
      </c>
      <c r="AF68" s="24">
        <v>8.6093801246310261E-2</v>
      </c>
      <c r="AG68" s="24">
        <v>3.9767136766152823E-2</v>
      </c>
    </row>
    <row r="69" spans="1:33" x14ac:dyDescent="0.35">
      <c r="A69" s="24" t="s">
        <v>1032</v>
      </c>
      <c r="B69" s="24">
        <v>0.15576722035079571</v>
      </c>
      <c r="C69" s="24">
        <v>0.15878731559995357</v>
      </c>
      <c r="D69" s="24">
        <v>0.14879776977581599</v>
      </c>
      <c r="E69" s="24">
        <v>0.14159600418167029</v>
      </c>
      <c r="F69" s="24">
        <v>0.11789987222673948</v>
      </c>
      <c r="G69" s="24">
        <v>0.1175513996979905</v>
      </c>
      <c r="H69" s="24">
        <v>9.6294575444302477E-2</v>
      </c>
      <c r="I69" s="24">
        <v>6.3305842722732042E-2</v>
      </c>
      <c r="J69" s="24">
        <v>0.13517828632251203</v>
      </c>
      <c r="K69" s="24">
        <v>0.15522441014724139</v>
      </c>
      <c r="L69" s="24">
        <v>0.16072378924960079</v>
      </c>
      <c r="M69" s="24">
        <v>0.15628880610253679</v>
      </c>
      <c r="N69" s="24">
        <v>0.10803618946248002</v>
      </c>
      <c r="O69" s="24">
        <v>0.12080894092602444</v>
      </c>
      <c r="P69" s="24">
        <v>9.6505233280113567E-2</v>
      </c>
      <c r="Q69" s="24">
        <v>6.7234344509490868E-2</v>
      </c>
      <c r="R69" s="24">
        <v>0.21842105263157888</v>
      </c>
      <c r="S69" s="24">
        <v>0.17473684210526311</v>
      </c>
      <c r="T69" s="24">
        <v>0.10684210526315788</v>
      </c>
      <c r="U69" s="24">
        <v>3.4473684210526323E-2</v>
      </c>
      <c r="V69" s="24">
        <v>0.2152631578947368</v>
      </c>
      <c r="W69" s="24">
        <v>0.13815789473684217</v>
      </c>
      <c r="X69" s="24">
        <v>8.7631578947368449E-2</v>
      </c>
      <c r="Y69" s="24">
        <v>2.4473684210526321E-2</v>
      </c>
      <c r="Z69" s="24">
        <v>0.18729342636797644</v>
      </c>
      <c r="AA69" s="24">
        <v>0.16746235769372023</v>
      </c>
      <c r="AB69" s="24">
        <v>0.13551230260741828</v>
      </c>
      <c r="AC69" s="24">
        <v>0.11568123393316196</v>
      </c>
      <c r="AD69" s="24">
        <v>0.14193903782592729</v>
      </c>
      <c r="AE69" s="24">
        <v>0.1224752111641572</v>
      </c>
      <c r="AF69" s="24">
        <v>8.2078589790672063E-2</v>
      </c>
      <c r="AG69" s="24">
        <v>4.7557840616966558E-2</v>
      </c>
    </row>
    <row r="70" spans="1:33" x14ac:dyDescent="0.35">
      <c r="A70" s="24" t="s">
        <v>1034</v>
      </c>
      <c r="B70" s="24">
        <v>0.14735350673008801</v>
      </c>
      <c r="C70" s="24">
        <v>0.16587389940289443</v>
      </c>
      <c r="D70" s="24">
        <v>0.14016799919036543</v>
      </c>
      <c r="E70" s="24">
        <v>0.1171946159295618</v>
      </c>
      <c r="F70" s="24">
        <v>0.1461390547515434</v>
      </c>
      <c r="G70" s="24">
        <v>0.13470296528691425</v>
      </c>
      <c r="H70" s="24">
        <v>9.3107985021758946E-2</v>
      </c>
      <c r="I70" s="24">
        <v>5.5459973686873811E-2</v>
      </c>
      <c r="J70" s="24">
        <v>0.13535512669029803</v>
      </c>
      <c r="K70" s="24">
        <v>0.16345017723513197</v>
      </c>
      <c r="L70" s="24">
        <v>0.14848365498227648</v>
      </c>
      <c r="M70" s="24">
        <v>0.12590258632007351</v>
      </c>
      <c r="N70" s="24">
        <v>0.13798083234869371</v>
      </c>
      <c r="O70" s="24">
        <v>0.13404227386110021</v>
      </c>
      <c r="P70" s="24">
        <v>9.7282394643560477E-2</v>
      </c>
      <c r="Q70" s="24">
        <v>5.7502953918865694E-2</v>
      </c>
      <c r="R70" s="24">
        <v>0.20128031515449951</v>
      </c>
      <c r="S70" s="24">
        <v>0.16988797242398129</v>
      </c>
      <c r="T70" s="24">
        <v>8.6175058475932501E-2</v>
      </c>
      <c r="U70" s="24">
        <v>2.9422627108211256E-2</v>
      </c>
      <c r="V70" s="24">
        <v>0.21814600517050356</v>
      </c>
      <c r="W70" s="24">
        <v>0.18527637572325495</v>
      </c>
      <c r="X70" s="24">
        <v>8.2728056136895267E-2</v>
      </c>
      <c r="Y70" s="24">
        <v>2.7083589806721649E-2</v>
      </c>
      <c r="Z70" s="24">
        <v>0.18865211138710941</v>
      </c>
      <c r="AA70" s="24">
        <v>0.16577330369983001</v>
      </c>
      <c r="AB70" s="24">
        <v>0.12093084063276242</v>
      </c>
      <c r="AC70" s="24">
        <v>8.6285788992025117E-2</v>
      </c>
      <c r="AD70" s="24">
        <v>0.17479409073081445</v>
      </c>
      <c r="AE70" s="24">
        <v>0.14054124722185907</v>
      </c>
      <c r="AF70" s="24">
        <v>8.2494443718133109E-2</v>
      </c>
      <c r="AG70" s="24">
        <v>4.0528173617466343E-2</v>
      </c>
    </row>
    <row r="71" spans="1:33" x14ac:dyDescent="0.35">
      <c r="A71" s="24" t="s">
        <v>1036</v>
      </c>
      <c r="B71" s="24">
        <v>0.13788457923428785</v>
      </c>
      <c r="C71" s="24">
        <v>0.15636944670718717</v>
      </c>
      <c r="D71" s="24">
        <v>0.15129394072310301</v>
      </c>
      <c r="E71" s="24">
        <v>0.12579108966727237</v>
      </c>
      <c r="F71" s="24">
        <v>0.13008333855504731</v>
      </c>
      <c r="G71" s="24">
        <v>0.13672535873175012</v>
      </c>
      <c r="H71" s="24">
        <v>9.9066357541199357E-2</v>
      </c>
      <c r="I71" s="24">
        <v>6.2785888840152876E-2</v>
      </c>
      <c r="J71" s="24">
        <v>0.12439386442355271</v>
      </c>
      <c r="K71" s="24">
        <v>0.15066798614547253</v>
      </c>
      <c r="L71" s="24">
        <v>0.15373577436912422</v>
      </c>
      <c r="M71" s="24">
        <v>0.12934190994557149</v>
      </c>
      <c r="N71" s="24">
        <v>0.12968827313211281</v>
      </c>
      <c r="O71" s="24">
        <v>0.13745670460168233</v>
      </c>
      <c r="P71" s="24">
        <v>0.10653142008906483</v>
      </c>
      <c r="Q71" s="24">
        <v>6.8184067293419109E-2</v>
      </c>
      <c r="R71" s="24">
        <v>0.2236722306525038</v>
      </c>
      <c r="S71" s="24">
        <v>0.16874051593323217</v>
      </c>
      <c r="T71" s="24">
        <v>9.5194739504299436E-2</v>
      </c>
      <c r="U71" s="24">
        <v>3.5811836115326262E-2</v>
      </c>
      <c r="V71" s="24">
        <v>0.21588265048052599</v>
      </c>
      <c r="W71" s="24">
        <v>0.16241780475467879</v>
      </c>
      <c r="X71" s="24">
        <v>7.5467880627212949E-2</v>
      </c>
      <c r="Y71" s="24">
        <v>2.281234193222054E-2</v>
      </c>
      <c r="Z71" s="24">
        <v>0.18561855670103089</v>
      </c>
      <c r="AA71" s="24">
        <v>0.1657216494845361</v>
      </c>
      <c r="AB71" s="24">
        <v>0.12979381443298965</v>
      </c>
      <c r="AC71" s="24">
        <v>9.0309278350515498E-2</v>
      </c>
      <c r="AD71" s="24">
        <v>0.16365979381443299</v>
      </c>
      <c r="AE71" s="24">
        <v>0.13572164948453611</v>
      </c>
      <c r="AF71" s="24">
        <v>8.5515463917525764E-2</v>
      </c>
      <c r="AG71" s="24">
        <v>4.3659793814432989E-2</v>
      </c>
    </row>
    <row r="72" spans="1:33" x14ac:dyDescent="0.35">
      <c r="A72" s="24" t="s">
        <v>1038</v>
      </c>
      <c r="B72" s="24">
        <v>0.14808341369334621</v>
      </c>
      <c r="C72" s="24">
        <v>0.17592815814850524</v>
      </c>
      <c r="D72" s="24">
        <v>0.13639103182256507</v>
      </c>
      <c r="E72" s="24">
        <v>0.12264946962391512</v>
      </c>
      <c r="F72" s="24">
        <v>0.13976615236258441</v>
      </c>
      <c r="G72" s="24">
        <v>0.13349807135969141</v>
      </c>
      <c r="H72" s="24">
        <v>9.4382835101253601E-2</v>
      </c>
      <c r="I72" s="24">
        <v>4.9300867888138866E-2</v>
      </c>
      <c r="J72" s="24">
        <v>0.12422931811907612</v>
      </c>
      <c r="K72" s="24">
        <v>0.1635225913315542</v>
      </c>
      <c r="L72" s="24">
        <v>0.13941290144474097</v>
      </c>
      <c r="M72" s="24">
        <v>0.12680592619858291</v>
      </c>
      <c r="N72" s="24">
        <v>0.13564001104260603</v>
      </c>
      <c r="O72" s="24">
        <v>0.14300174841262539</v>
      </c>
      <c r="P72" s="24">
        <v>0.11061010398454033</v>
      </c>
      <c r="Q72" s="24">
        <v>5.6777399466274019E-2</v>
      </c>
      <c r="R72" s="24">
        <v>0.22211858760826111</v>
      </c>
      <c r="S72" s="24">
        <v>0.15856095936042636</v>
      </c>
      <c r="T72" s="24">
        <v>7.5016655562958015E-2</v>
      </c>
      <c r="U72" s="24">
        <v>2.9980013324450369E-2</v>
      </c>
      <c r="V72" s="24">
        <v>0.23491005996002656</v>
      </c>
      <c r="W72" s="24">
        <v>0.17001998667554963</v>
      </c>
      <c r="X72" s="24">
        <v>8.8607594936708875E-2</v>
      </c>
      <c r="Y72" s="24">
        <v>2.0786142571618923E-2</v>
      </c>
      <c r="Z72" s="24">
        <v>0.18237112374115064</v>
      </c>
      <c r="AA72" s="24">
        <v>0.16422375112174697</v>
      </c>
      <c r="AB72" s="24">
        <v>0.11985242795891916</v>
      </c>
      <c r="AC72" s="24">
        <v>9.4525874962608447E-2</v>
      </c>
      <c r="AD72" s="24">
        <v>0.17459367833283476</v>
      </c>
      <c r="AE72" s="24">
        <v>0.13710240303120949</v>
      </c>
      <c r="AF72" s="24">
        <v>8.7147272908565138E-2</v>
      </c>
      <c r="AG72" s="24">
        <v>4.0183467942965394E-2</v>
      </c>
    </row>
    <row r="73" spans="1:33" x14ac:dyDescent="0.35">
      <c r="A73" s="24" t="s">
        <v>1040</v>
      </c>
      <c r="B73" s="24">
        <v>0.15257586450247002</v>
      </c>
      <c r="C73" s="24">
        <v>0.15920959774170787</v>
      </c>
      <c r="D73" s="24">
        <v>0.13944954128440376</v>
      </c>
      <c r="E73" s="24">
        <v>0.12462949894142555</v>
      </c>
      <c r="F73" s="24">
        <v>0.15137614678899078</v>
      </c>
      <c r="G73" s="24">
        <v>0.13133380381086804</v>
      </c>
      <c r="H73" s="24">
        <v>8.6309103740296406E-2</v>
      </c>
      <c r="I73" s="24">
        <v>5.5116443189837688E-2</v>
      </c>
      <c r="J73" s="24">
        <v>0.14064636867487229</v>
      </c>
      <c r="K73" s="24">
        <v>0.14885193982581152</v>
      </c>
      <c r="L73" s="24">
        <v>0.13884690131721017</v>
      </c>
      <c r="M73" s="24">
        <v>0.11962858993737852</v>
      </c>
      <c r="N73" s="24">
        <v>0.15540200100770171</v>
      </c>
      <c r="O73" s="24">
        <v>0.14021449650903331</v>
      </c>
      <c r="P73" s="24">
        <v>9.7027279925142165E-2</v>
      </c>
      <c r="Q73" s="24">
        <v>5.9382422802850353E-2</v>
      </c>
      <c r="R73" s="24">
        <v>0.23224280646432796</v>
      </c>
      <c r="S73" s="24">
        <v>0.16074103271580611</v>
      </c>
      <c r="T73" s="24">
        <v>7.2368939692550247E-2</v>
      </c>
      <c r="U73" s="24">
        <v>3.3898305084745749E-2</v>
      </c>
      <c r="V73" s="24">
        <v>0.24840362633031127</v>
      </c>
      <c r="W73" s="24">
        <v>0.15672053606621997</v>
      </c>
      <c r="X73" s="24">
        <v>7.1028774142688225E-2</v>
      </c>
      <c r="Y73" s="24">
        <v>2.4595979503350407E-2</v>
      </c>
      <c r="Z73" s="24">
        <v>0.17823399872131845</v>
      </c>
      <c r="AA73" s="24">
        <v>0.15507565532428785</v>
      </c>
      <c r="AB73" s="24">
        <v>0.1209774809973716</v>
      </c>
      <c r="AC73" s="24">
        <v>9.1567805640406313E-2</v>
      </c>
      <c r="AD73" s="24">
        <v>0.18214108119627756</v>
      </c>
      <c r="AE73" s="24">
        <v>0.14569865738438587</v>
      </c>
      <c r="AF73" s="24">
        <v>8.1622504795055756E-2</v>
      </c>
      <c r="AG73" s="24">
        <v>4.4682815940896493E-2</v>
      </c>
    </row>
    <row r="74" spans="1:33" x14ac:dyDescent="0.35">
      <c r="A74" s="24" t="s">
        <v>1042</v>
      </c>
      <c r="B74" s="24">
        <v>0.14768036170631024</v>
      </c>
      <c r="C74" s="24">
        <v>0.15136622763908003</v>
      </c>
      <c r="D74" s="24">
        <v>0.13406723019461375</v>
      </c>
      <c r="E74" s="24">
        <v>0.13269117357971297</v>
      </c>
      <c r="F74" s="24">
        <v>0.1464025948496166</v>
      </c>
      <c r="G74" s="24">
        <v>0.12468055828582664</v>
      </c>
      <c r="H74" s="24">
        <v>0.10030469825044228</v>
      </c>
      <c r="I74" s="24">
        <v>6.2807155494397499E-2</v>
      </c>
      <c r="J74" s="24">
        <v>0.13592702229203171</v>
      </c>
      <c r="K74" s="24">
        <v>0.14994260859058778</v>
      </c>
      <c r="L74" s="24">
        <v>0.14220987132241891</v>
      </c>
      <c r="M74" s="24">
        <v>0.14106204313417511</v>
      </c>
      <c r="N74" s="24">
        <v>0.13393342596508187</v>
      </c>
      <c r="O74" s="24">
        <v>0.12620068869691298</v>
      </c>
      <c r="P74" s="24">
        <v>0.10457318915000302</v>
      </c>
      <c r="Q74" s="24">
        <v>6.6151150848788753E-2</v>
      </c>
      <c r="R74" s="24">
        <v>0.25227147577092518</v>
      </c>
      <c r="S74" s="24">
        <v>0.16471640969162996</v>
      </c>
      <c r="T74" s="24">
        <v>7.6886013215859056E-2</v>
      </c>
      <c r="U74" s="24">
        <v>2.6638215859030839E-2</v>
      </c>
      <c r="V74" s="24">
        <v>0.23244768722466955</v>
      </c>
      <c r="W74" s="24">
        <v>0.1433783039647577</v>
      </c>
      <c r="X74" s="24">
        <v>7.853799559471368E-2</v>
      </c>
      <c r="Y74" s="24">
        <v>2.5123898678414101E-2</v>
      </c>
      <c r="Z74" s="24">
        <v>0.19036915951505248</v>
      </c>
      <c r="AA74" s="24">
        <v>0.15665440675657269</v>
      </c>
      <c r="AB74" s="24">
        <v>0.12184988421196022</v>
      </c>
      <c r="AC74" s="24">
        <v>9.8215501975207758E-2</v>
      </c>
      <c r="AD74" s="24">
        <v>0.17286473232529628</v>
      </c>
      <c r="AE74" s="24">
        <v>0.12634518457975752</v>
      </c>
      <c r="AF74" s="24">
        <v>8.6364255551014818E-2</v>
      </c>
      <c r="AG74" s="24">
        <v>4.7336875085138258E-2</v>
      </c>
    </row>
    <row r="75" spans="1:33" x14ac:dyDescent="0.35">
      <c r="A75" s="24" t="s">
        <v>1044</v>
      </c>
      <c r="B75" s="24">
        <v>0.16642218962528341</v>
      </c>
      <c r="C75" s="24">
        <v>0.16202160288038403</v>
      </c>
      <c r="D75" s="24">
        <v>0.12494999333244436</v>
      </c>
      <c r="E75" s="24">
        <v>9.7346312841712218E-2</v>
      </c>
      <c r="F75" s="24">
        <v>0.15735431390852123</v>
      </c>
      <c r="G75" s="24">
        <v>0.14468595812775037</v>
      </c>
      <c r="H75" s="24">
        <v>8.7878383784504605E-2</v>
      </c>
      <c r="I75" s="24">
        <v>5.9341245499399911E-2</v>
      </c>
      <c r="J75" s="24">
        <v>0.1404170804369414</v>
      </c>
      <c r="K75" s="24">
        <v>0.15908639523336643</v>
      </c>
      <c r="L75" s="24">
        <v>0.135253227408143</v>
      </c>
      <c r="M75" s="24">
        <v>0.11797418073485602</v>
      </c>
      <c r="N75" s="24">
        <v>0.14677259185700101</v>
      </c>
      <c r="O75" s="24">
        <v>0.13545183714001988</v>
      </c>
      <c r="P75" s="24">
        <v>9.8510427010923524E-2</v>
      </c>
      <c r="Q75" s="24">
        <v>6.653426017874875E-2</v>
      </c>
      <c r="R75" s="24">
        <v>0.21699819168173595</v>
      </c>
      <c r="S75" s="24">
        <v>0.13707052441229653</v>
      </c>
      <c r="T75" s="24">
        <v>8.7884267631103061E-2</v>
      </c>
      <c r="U75" s="24">
        <v>4.0506329113924051E-2</v>
      </c>
      <c r="V75" s="24">
        <v>0.23327305605786619</v>
      </c>
      <c r="W75" s="24">
        <v>0.17323688969258588</v>
      </c>
      <c r="X75" s="24">
        <v>7.5949367088607611E-2</v>
      </c>
      <c r="Y75" s="24">
        <v>3.5081374321880646E-2</v>
      </c>
      <c r="Z75" s="24">
        <v>0.19236332079838012</v>
      </c>
      <c r="AA75" s="24">
        <v>0.14984090251663296</v>
      </c>
      <c r="AB75" s="24">
        <v>0.11859994214636969</v>
      </c>
      <c r="AC75" s="24">
        <v>9.6037026323401789E-2</v>
      </c>
      <c r="AD75" s="24">
        <v>0.18050332658374313</v>
      </c>
      <c r="AE75" s="24">
        <v>0.13711310384726641</v>
      </c>
      <c r="AF75" s="24">
        <v>8.0995082441423158E-2</v>
      </c>
      <c r="AG75" s="24">
        <v>4.4547295342782747E-2</v>
      </c>
    </row>
    <row r="76" spans="1:33" x14ac:dyDescent="0.35">
      <c r="A76" s="24" t="s">
        <v>1200</v>
      </c>
      <c r="J76" s="24">
        <v>9.661835748792269E-2</v>
      </c>
      <c r="K76" s="24">
        <v>0.17391304347826086</v>
      </c>
      <c r="L76" s="24">
        <v>0.11111111111111112</v>
      </c>
      <c r="M76" s="24">
        <v>0.13526570048309175</v>
      </c>
      <c r="N76" s="24">
        <v>0.16425120772946861</v>
      </c>
      <c r="O76" s="24">
        <v>0.13526570048309175</v>
      </c>
      <c r="P76" s="24">
        <v>0.10144927536231883</v>
      </c>
      <c r="Q76" s="24">
        <v>8.2125603864734303E-2</v>
      </c>
      <c r="R76" s="24">
        <v>0.32169954476479512</v>
      </c>
      <c r="S76" s="24">
        <v>0.18968133535660095</v>
      </c>
      <c r="T76" s="24">
        <v>7.7389984825493155E-2</v>
      </c>
      <c r="U76" s="24">
        <v>2.3520485584218515E-2</v>
      </c>
      <c r="V76" s="24">
        <v>0.22306525037936273</v>
      </c>
      <c r="W76" s="24">
        <v>0.11987860394537179</v>
      </c>
      <c r="X76" s="24">
        <v>3.8694992412746577E-2</v>
      </c>
      <c r="Y76" s="24">
        <v>6.0698027314112302E-3</v>
      </c>
      <c r="Z76" s="24">
        <v>0.33267716535433078</v>
      </c>
      <c r="AA76" s="24">
        <v>0.19980314960629925</v>
      </c>
      <c r="AB76" s="24">
        <v>7.2834645669291306E-2</v>
      </c>
      <c r="AC76" s="24">
        <v>2.0669291338582679E-2</v>
      </c>
      <c r="AD76" s="24">
        <v>0.22637795275590553</v>
      </c>
      <c r="AE76" s="24">
        <v>0.10629921259842517</v>
      </c>
      <c r="AF76" s="24">
        <v>3.3464566929133875E-2</v>
      </c>
      <c r="AG76" s="24">
        <v>7.8740157480314942E-3</v>
      </c>
    </row>
    <row r="77" spans="1:33" x14ac:dyDescent="0.35">
      <c r="A77" s="24" t="s">
        <v>1046</v>
      </c>
      <c r="B77" s="24">
        <v>0.15478031735120579</v>
      </c>
      <c r="C77" s="24">
        <v>0.15655610929713012</v>
      </c>
      <c r="D77" s="24">
        <v>0.14297989345248319</v>
      </c>
      <c r="E77" s="24">
        <v>0.11514005842928336</v>
      </c>
      <c r="F77" s="24">
        <v>0.14693246262244372</v>
      </c>
      <c r="G77" s="24">
        <v>0.13335624677779689</v>
      </c>
      <c r="H77" s="24">
        <v>0.10207939508506617</v>
      </c>
      <c r="I77" s="24">
        <v>4.8175516984590709E-2</v>
      </c>
      <c r="J77" s="24">
        <v>0.12801342691486117</v>
      </c>
      <c r="K77" s="24">
        <v>0.15624046383887705</v>
      </c>
      <c r="L77" s="24">
        <v>0.14823008849557523</v>
      </c>
      <c r="M77" s="24">
        <v>0.12458040891058898</v>
      </c>
      <c r="N77" s="24">
        <v>0.14723832773878545</v>
      </c>
      <c r="O77" s="24">
        <v>0.13320109856576137</v>
      </c>
      <c r="P77" s="24">
        <v>0.10848336893500152</v>
      </c>
      <c r="Q77" s="24">
        <v>5.4012816600549282E-2</v>
      </c>
      <c r="R77" s="24">
        <v>0.24856548856548849</v>
      </c>
      <c r="S77" s="24">
        <v>0.16166320166320169</v>
      </c>
      <c r="T77" s="24">
        <v>7.3846153846153853E-2</v>
      </c>
      <c r="U77" s="24">
        <v>2.1621621621621623E-2</v>
      </c>
      <c r="V77" s="24">
        <v>0.24831600831600839</v>
      </c>
      <c r="W77" s="24">
        <v>0.16573804573804571</v>
      </c>
      <c r="X77" s="24">
        <v>6.0956340956340949E-2</v>
      </c>
      <c r="Y77" s="24">
        <v>1.9293139293139288E-2</v>
      </c>
      <c r="Z77" s="24">
        <v>0.18211663066954645</v>
      </c>
      <c r="AA77" s="24">
        <v>0.16751619870410372</v>
      </c>
      <c r="AB77" s="24">
        <v>0.12207343412526998</v>
      </c>
      <c r="AC77" s="24">
        <v>8.6393088552915748E-2</v>
      </c>
      <c r="AD77" s="24">
        <v>0.18064794816414684</v>
      </c>
      <c r="AE77" s="24">
        <v>0.13399568034557235</v>
      </c>
      <c r="AF77" s="24">
        <v>8.7688984881209506E-2</v>
      </c>
      <c r="AG77" s="24">
        <v>3.9568034557235426E-2</v>
      </c>
    </row>
    <row r="78" spans="1:33" x14ac:dyDescent="0.35">
      <c r="A78" s="24" t="s">
        <v>1048</v>
      </c>
      <c r="B78" s="24">
        <v>0.16232814571847301</v>
      </c>
      <c r="C78" s="24">
        <v>0.16791122897620203</v>
      </c>
      <c r="D78" s="24">
        <v>0.14460185637518319</v>
      </c>
      <c r="E78" s="24">
        <v>9.6238397655105057E-2</v>
      </c>
      <c r="F78" s="24">
        <v>0.15032451671435548</v>
      </c>
      <c r="G78" s="24">
        <v>0.13985623560611349</v>
      </c>
      <c r="H78" s="24">
        <v>9.3377067485518883E-2</v>
      </c>
      <c r="I78" s="24">
        <v>4.5362551469048787E-2</v>
      </c>
      <c r="J78" s="24">
        <v>0.14951579328446021</v>
      </c>
      <c r="K78" s="24">
        <v>0.17087519232509729</v>
      </c>
      <c r="L78" s="24">
        <v>0.14127975382387548</v>
      </c>
      <c r="M78" s="24">
        <v>9.7836908317494822E-2</v>
      </c>
      <c r="N78" s="24">
        <v>0.14969680514073669</v>
      </c>
      <c r="O78" s="24">
        <v>0.14815820436238575</v>
      </c>
      <c r="P78" s="24">
        <v>9.5483754185899189E-2</v>
      </c>
      <c r="Q78" s="24">
        <v>4.715358856005069E-2</v>
      </c>
      <c r="R78" s="24">
        <v>0.21896411288390596</v>
      </c>
      <c r="S78" s="24">
        <v>0.18025010780508835</v>
      </c>
      <c r="T78" s="24">
        <v>9.3766470221838913E-2</v>
      </c>
      <c r="U78" s="24">
        <v>3.8186957979972222E-2</v>
      </c>
      <c r="V78" s="24">
        <v>0.20674620286521972</v>
      </c>
      <c r="W78" s="24">
        <v>0.16616357625413253</v>
      </c>
      <c r="X78" s="24">
        <v>7.2828326385894301E-2</v>
      </c>
      <c r="Y78" s="24">
        <v>2.3094245603948058E-2</v>
      </c>
      <c r="Z78" s="24">
        <v>0.20046985121378236</v>
      </c>
      <c r="AA78" s="24">
        <v>0.17583825727913435</v>
      </c>
      <c r="AB78" s="24">
        <v>0.1141880828646686</v>
      </c>
      <c r="AC78" s="24">
        <v>6.2362070192923773E-2</v>
      </c>
      <c r="AD78" s="24">
        <v>0.19028974158183243</v>
      </c>
      <c r="AE78" s="24">
        <v>0.14786075318573363</v>
      </c>
      <c r="AF78" s="24">
        <v>7.8023777319000495E-2</v>
      </c>
      <c r="AG78" s="24">
        <v>3.096746636292446E-2</v>
      </c>
    </row>
    <row r="79" spans="1:33" x14ac:dyDescent="0.35">
      <c r="A79" s="24" t="s">
        <v>1050</v>
      </c>
      <c r="B79" s="24">
        <v>0.14530929504480189</v>
      </c>
      <c r="C79" s="24">
        <v>0.15740041023426535</v>
      </c>
      <c r="D79" s="24">
        <v>0.14984346324085068</v>
      </c>
      <c r="E79" s="24">
        <v>0.12382597430638022</v>
      </c>
      <c r="F79" s="24">
        <v>0.13170679045665548</v>
      </c>
      <c r="G79" s="24">
        <v>0.13656482780956497</v>
      </c>
      <c r="H79" s="24">
        <v>0.10558134513656482</v>
      </c>
      <c r="I79" s="24">
        <v>4.976789377091656E-2</v>
      </c>
      <c r="J79" s="24">
        <v>0.12177625960717341</v>
      </c>
      <c r="K79" s="24">
        <v>0.15491033304867638</v>
      </c>
      <c r="L79" s="24">
        <v>0.14739538855678908</v>
      </c>
      <c r="M79" s="24">
        <v>0.12980358667805297</v>
      </c>
      <c r="N79" s="24">
        <v>0.13134073441502989</v>
      </c>
      <c r="O79" s="24">
        <v>0.14722459436379162</v>
      </c>
      <c r="P79" s="24">
        <v>0.1128949615713066</v>
      </c>
      <c r="Q79" s="24">
        <v>5.4654141759180201E-2</v>
      </c>
      <c r="R79" s="24">
        <v>0.18591124515295135</v>
      </c>
      <c r="S79" s="24">
        <v>0.15467470917707887</v>
      </c>
      <c r="T79" s="24">
        <v>8.0568720379146891E-2</v>
      </c>
      <c r="U79" s="24">
        <v>4.0930633347694957E-2</v>
      </c>
      <c r="V79" s="24">
        <v>0.22921154674709177</v>
      </c>
      <c r="W79" s="24">
        <v>0.18311072813442481</v>
      </c>
      <c r="X79" s="24">
        <v>9.8018095648427381E-2</v>
      </c>
      <c r="Y79" s="24">
        <v>2.7574321413183965E-2</v>
      </c>
      <c r="Z79" s="24">
        <v>0.16044838547766443</v>
      </c>
      <c r="AA79" s="24">
        <v>0.15977915342144897</v>
      </c>
      <c r="AB79" s="24">
        <v>0.12748870670905135</v>
      </c>
      <c r="AC79" s="24">
        <v>0.1010540404885394</v>
      </c>
      <c r="AD79" s="24">
        <v>0.16396185377279571</v>
      </c>
      <c r="AE79" s="24">
        <v>0.1438848920863309</v>
      </c>
      <c r="AF79" s="24">
        <v>0.1003848084323239</v>
      </c>
      <c r="AG79" s="24">
        <v>4.2998159611845409E-2</v>
      </c>
    </row>
    <row r="80" spans="1:33" x14ac:dyDescent="0.35">
      <c r="A80" s="24" t="s">
        <v>1052</v>
      </c>
      <c r="B80" s="24">
        <v>0.14455175309678772</v>
      </c>
      <c r="C80" s="24">
        <v>0.15609909720764228</v>
      </c>
      <c r="D80" s="24">
        <v>0.15399958009657785</v>
      </c>
      <c r="E80" s="24">
        <v>0.13436909510812517</v>
      </c>
      <c r="F80" s="24">
        <v>0.12975015746378329</v>
      </c>
      <c r="G80" s="24">
        <v>0.13730841906361541</v>
      </c>
      <c r="H80" s="24">
        <v>9.0069284064665148E-2</v>
      </c>
      <c r="I80" s="24">
        <v>5.3852613898803248E-2</v>
      </c>
      <c r="J80" s="24">
        <v>0.1217755443886097</v>
      </c>
      <c r="K80" s="24">
        <v>0.15561139028475712</v>
      </c>
      <c r="L80" s="24">
        <v>0.16783919597989949</v>
      </c>
      <c r="M80" s="24">
        <v>0.15460636515912896</v>
      </c>
      <c r="N80" s="24">
        <v>0.11122278056951423</v>
      </c>
      <c r="O80" s="24">
        <v>0.1328308207705193</v>
      </c>
      <c r="P80" s="24">
        <v>9.4472361809045252E-2</v>
      </c>
      <c r="Q80" s="24">
        <v>6.1641541038525975E-2</v>
      </c>
      <c r="R80" s="24">
        <v>0.23854099418979985</v>
      </c>
      <c r="S80" s="24">
        <v>0.1526791478373144</v>
      </c>
      <c r="T80" s="24">
        <v>8.4570690768237589E-2</v>
      </c>
      <c r="U80" s="24">
        <v>2.8082633957391856E-2</v>
      </c>
      <c r="V80" s="24">
        <v>0.24951581665590705</v>
      </c>
      <c r="W80" s="24">
        <v>0.1552614590058102</v>
      </c>
      <c r="X80" s="24">
        <v>7.0690768237572629E-2</v>
      </c>
      <c r="Y80" s="24">
        <v>2.0658489347966432E-2</v>
      </c>
      <c r="Z80" s="24">
        <v>0.18104133545310017</v>
      </c>
      <c r="AA80" s="24">
        <v>0.16236089030206677</v>
      </c>
      <c r="AB80" s="24">
        <v>0.13712241653418122</v>
      </c>
      <c r="AC80" s="24">
        <v>0.1067170111287758</v>
      </c>
      <c r="AD80" s="24">
        <v>0.16077106518282988</v>
      </c>
      <c r="AE80" s="24">
        <v>0.12758346581875996</v>
      </c>
      <c r="AF80" s="24">
        <v>8.1081081081081099E-2</v>
      </c>
      <c r="AG80" s="24">
        <v>4.3322734499205089E-2</v>
      </c>
    </row>
    <row r="81" spans="1:33" x14ac:dyDescent="0.35">
      <c r="A81" s="24" t="s">
        <v>1054</v>
      </c>
      <c r="B81" s="24">
        <v>0.13055215973920131</v>
      </c>
      <c r="C81" s="24">
        <v>0.15439079054604724</v>
      </c>
      <c r="D81" s="24">
        <v>0.15561328443357786</v>
      </c>
      <c r="E81" s="24">
        <v>0.13539119804400979</v>
      </c>
      <c r="F81" s="24">
        <v>0.12805623471882641</v>
      </c>
      <c r="G81" s="24">
        <v>0.13106153219233907</v>
      </c>
      <c r="H81" s="24">
        <v>0.10355541972290137</v>
      </c>
      <c r="I81" s="24">
        <v>6.1379380603096986E-2</v>
      </c>
      <c r="J81" s="24">
        <v>0.1147356580427447</v>
      </c>
      <c r="K81" s="24">
        <v>0.14124321416344701</v>
      </c>
      <c r="L81" s="24">
        <v>0.1511224140460703</v>
      </c>
      <c r="M81" s="24">
        <v>0.1352765686897833</v>
      </c>
      <c r="N81" s="24">
        <v>0.13615689343179929</v>
      </c>
      <c r="O81" s="24">
        <v>0.13835770528683905</v>
      </c>
      <c r="P81" s="24">
        <v>0.1142465887416247</v>
      </c>
      <c r="Q81" s="24">
        <v>6.8860957597691605E-2</v>
      </c>
      <c r="R81" s="24">
        <v>0.20182899292488335</v>
      </c>
      <c r="S81" s="24">
        <v>0.15170103868734003</v>
      </c>
      <c r="T81" s="24">
        <v>9.2428119825380128E-2</v>
      </c>
      <c r="U81" s="24">
        <v>4.1396959205178378E-2</v>
      </c>
      <c r="V81" s="24">
        <v>0.2223769381303628</v>
      </c>
      <c r="W81" s="24">
        <v>0.16664157760048171</v>
      </c>
      <c r="X81" s="24">
        <v>9.1938883034773433E-2</v>
      </c>
      <c r="Y81" s="24">
        <v>3.1687490591600177E-2</v>
      </c>
      <c r="Z81" s="24">
        <v>0.16617942627443821</v>
      </c>
      <c r="AA81" s="24">
        <v>0.1538461538461538</v>
      </c>
      <c r="AB81" s="24">
        <v>0.12365247579024298</v>
      </c>
      <c r="AC81" s="24">
        <v>9.2042755344418054E-2</v>
      </c>
      <c r="AD81" s="24">
        <v>0.17823862598209381</v>
      </c>
      <c r="AE81" s="24">
        <v>0.14388817832998349</v>
      </c>
      <c r="AF81" s="24">
        <v>9.5240270418417677E-2</v>
      </c>
      <c r="AG81" s="24">
        <v>4.6912114014251799E-2</v>
      </c>
    </row>
    <row r="82" spans="1:33" x14ac:dyDescent="0.35">
      <c r="A82" s="24" t="s">
        <v>1056</v>
      </c>
      <c r="B82" s="24">
        <v>0.16030831012371277</v>
      </c>
      <c r="C82" s="24">
        <v>0.1579765528855496</v>
      </c>
      <c r="D82" s="24">
        <v>0.15026879979273269</v>
      </c>
      <c r="E82" s="24">
        <v>0.12066843707494009</v>
      </c>
      <c r="F82" s="24">
        <v>0.12785802189260961</v>
      </c>
      <c r="G82" s="24">
        <v>0.1237126756914308</v>
      </c>
      <c r="H82" s="24">
        <v>0.1024030053759958</v>
      </c>
      <c r="I82" s="24">
        <v>5.6804197163028702E-2</v>
      </c>
      <c r="J82" s="24">
        <v>0.14156675973066188</v>
      </c>
      <c r="K82" s="24">
        <v>0.16201346690753812</v>
      </c>
      <c r="L82" s="24">
        <v>0.1483823287896206</v>
      </c>
      <c r="M82" s="24">
        <v>0.11947774675644608</v>
      </c>
      <c r="N82" s="24">
        <v>0.1383642634258499</v>
      </c>
      <c r="O82" s="24">
        <v>0.12809985219247824</v>
      </c>
      <c r="P82" s="24">
        <v>0.10371161110198718</v>
      </c>
      <c r="Q82" s="24">
        <v>5.8383971095417986E-2</v>
      </c>
      <c r="R82" s="24">
        <v>0.21615803469672024</v>
      </c>
      <c r="S82" s="24">
        <v>0.16398632392047613</v>
      </c>
      <c r="T82" s="24">
        <v>6.8253767253387346E-2</v>
      </c>
      <c r="U82" s="24">
        <v>2.6465746486007344E-2</v>
      </c>
      <c r="V82" s="24">
        <v>0.26832974547296434</v>
      </c>
      <c r="W82" s="24">
        <v>0.15727491452450298</v>
      </c>
      <c r="X82" s="24">
        <v>7.5724958845131057E-2</v>
      </c>
      <c r="Y82" s="24">
        <v>2.3806508800810439E-2</v>
      </c>
      <c r="Z82" s="24">
        <v>0.18292034457088163</v>
      </c>
      <c r="AA82" s="24">
        <v>0.16526640433904077</v>
      </c>
      <c r="AB82" s="24">
        <v>0.12028076145910881</v>
      </c>
      <c r="AC82" s="24">
        <v>9.1991917473146861E-2</v>
      </c>
      <c r="AD82" s="24">
        <v>0.17770924173136235</v>
      </c>
      <c r="AE82" s="24">
        <v>0.1319791555886419</v>
      </c>
      <c r="AF82" s="24">
        <v>8.9120493459534197E-2</v>
      </c>
      <c r="AG82" s="24">
        <v>4.0731681378283528E-2</v>
      </c>
    </row>
    <row r="83" spans="1:33" x14ac:dyDescent="0.35">
      <c r="A83" s="24" t="s">
        <v>1058</v>
      </c>
      <c r="B83" s="24">
        <v>0.17324342324342323</v>
      </c>
      <c r="C83" s="24">
        <v>0.1610889110889111</v>
      </c>
      <c r="D83" s="24">
        <v>0.137029637029637</v>
      </c>
      <c r="E83" s="24">
        <v>0.11605061605061603</v>
      </c>
      <c r="F83" s="24">
        <v>0.15359640359640359</v>
      </c>
      <c r="G83" s="24">
        <v>0.12670662670662672</v>
      </c>
      <c r="H83" s="24">
        <v>8.4415584415584416E-2</v>
      </c>
      <c r="I83" s="24">
        <v>4.7868797868797851E-2</v>
      </c>
      <c r="J83" s="24">
        <v>0.14756570443774236</v>
      </c>
      <c r="K83" s="24">
        <v>0.15478242137009915</v>
      </c>
      <c r="L83" s="24">
        <v>0.15359758724687636</v>
      </c>
      <c r="M83" s="24">
        <v>0.1154674709177079</v>
      </c>
      <c r="N83" s="24">
        <v>0.15015079707022827</v>
      </c>
      <c r="O83" s="24">
        <v>0.13140887548470487</v>
      </c>
      <c r="P83" s="24">
        <v>9.7371822490305918E-2</v>
      </c>
      <c r="Q83" s="24">
        <v>4.9655320982335202E-2</v>
      </c>
      <c r="R83" s="24">
        <v>0.25300575013068477</v>
      </c>
      <c r="S83" s="24">
        <v>0.13608642620665617</v>
      </c>
      <c r="T83" s="24">
        <v>6.1334727304408435E-2</v>
      </c>
      <c r="U83" s="24">
        <v>1.934134866701516E-2</v>
      </c>
      <c r="V83" s="24">
        <v>0.28733228785502712</v>
      </c>
      <c r="W83" s="24">
        <v>0.17128419585293603</v>
      </c>
      <c r="X83" s="24">
        <v>6.1683220073183491E-2</v>
      </c>
      <c r="Y83" s="24">
        <v>9.9320439100888634E-3</v>
      </c>
      <c r="Z83" s="24">
        <v>0.20005748778384597</v>
      </c>
      <c r="AA83" s="24">
        <v>0.16312158666283413</v>
      </c>
      <c r="AB83" s="24">
        <v>0.12216154067260704</v>
      </c>
      <c r="AC83" s="24">
        <v>9.0399540097729186E-2</v>
      </c>
      <c r="AD83" s="24">
        <v>0.18611670020120724</v>
      </c>
      <c r="AE83" s="24">
        <v>0.12474849094567401</v>
      </c>
      <c r="AF83" s="24">
        <v>7.7033630353549862E-2</v>
      </c>
      <c r="AG83" s="24">
        <v>3.6361023282552488E-2</v>
      </c>
    </row>
    <row r="84" spans="1:33" x14ac:dyDescent="0.35">
      <c r="A84" s="24" t="s">
        <v>1060</v>
      </c>
      <c r="B84" s="24">
        <v>0.15944821208384705</v>
      </c>
      <c r="C84" s="24">
        <v>0.17147040690505547</v>
      </c>
      <c r="D84" s="24">
        <v>0.14426633785450069</v>
      </c>
      <c r="E84" s="24">
        <v>0.10920160295930952</v>
      </c>
      <c r="F84" s="24">
        <v>0.16083538840937114</v>
      </c>
      <c r="G84" s="24">
        <v>0.11960542540073985</v>
      </c>
      <c r="H84" s="24">
        <v>8.0379161528976575E-2</v>
      </c>
      <c r="I84" s="24">
        <v>5.4793464858199747E-2</v>
      </c>
      <c r="J84" s="24">
        <v>0.14421943640844315</v>
      </c>
      <c r="K84" s="24">
        <v>0.16639879995714132</v>
      </c>
      <c r="L84" s="24">
        <v>0.14368370298939248</v>
      </c>
      <c r="M84" s="24">
        <v>0.1067180970748955</v>
      </c>
      <c r="N84" s="24">
        <v>0.16843458694953389</v>
      </c>
      <c r="O84" s="24">
        <v>0.12321868638165648</v>
      </c>
      <c r="P84" s="24">
        <v>8.9360334297653471E-2</v>
      </c>
      <c r="Q84" s="24">
        <v>5.7966355941283611E-2</v>
      </c>
      <c r="R84" s="24">
        <v>0.22198193614044021</v>
      </c>
      <c r="S84" s="24">
        <v>0.19030657677140311</v>
      </c>
      <c r="T84" s="24">
        <v>0.12110418521816561</v>
      </c>
      <c r="U84" s="24">
        <v>4.5541279735402625E-2</v>
      </c>
      <c r="V84" s="24">
        <v>0.18636305813509735</v>
      </c>
      <c r="W84" s="24">
        <v>0.1359877878132553</v>
      </c>
      <c r="X84" s="24">
        <v>7.2382648518000262E-2</v>
      </c>
      <c r="Y84" s="24">
        <v>2.6332527668235597E-2</v>
      </c>
      <c r="Z84" s="24">
        <v>0.18725981134272737</v>
      </c>
      <c r="AA84" s="24">
        <v>0.17375101898218237</v>
      </c>
      <c r="AB84" s="24">
        <v>0.12728543146616983</v>
      </c>
      <c r="AC84" s="24">
        <v>8.652614417142189E-2</v>
      </c>
      <c r="AD84" s="24">
        <v>0.17316874344940028</v>
      </c>
      <c r="AE84" s="24">
        <v>0.12810061721206475</v>
      </c>
      <c r="AF84" s="24">
        <v>8.0936299056713609E-2</v>
      </c>
      <c r="AG84" s="24">
        <v>4.2971934319319914E-2</v>
      </c>
    </row>
    <row r="85" spans="1:33" x14ac:dyDescent="0.35">
      <c r="A85" s="24" t="s">
        <v>1062</v>
      </c>
      <c r="B85" s="24">
        <v>0.16553878188443519</v>
      </c>
      <c r="C85" s="24">
        <v>0.16467117820579555</v>
      </c>
      <c r="D85" s="24">
        <v>0.1415929203539823</v>
      </c>
      <c r="E85" s="24">
        <v>0.12285268089536698</v>
      </c>
      <c r="F85" s="24">
        <v>0.15018219677251429</v>
      </c>
      <c r="G85" s="24">
        <v>0.12319972236682282</v>
      </c>
      <c r="H85" s="24">
        <v>8.3376713517265305E-2</v>
      </c>
      <c r="I85" s="24">
        <v>4.8585806003817456E-2</v>
      </c>
      <c r="J85" s="24">
        <v>0.15494283792871552</v>
      </c>
      <c r="K85" s="24">
        <v>0.16408876933423003</v>
      </c>
      <c r="L85" s="24">
        <v>0.14095494283792873</v>
      </c>
      <c r="M85" s="24">
        <v>0.12589105581708143</v>
      </c>
      <c r="N85" s="24">
        <v>0.14660390047074651</v>
      </c>
      <c r="O85" s="24">
        <v>0.12790854068594484</v>
      </c>
      <c r="P85" s="24">
        <v>8.7693342299932767E-2</v>
      </c>
      <c r="Q85" s="24">
        <v>5.1916610625420315E-2</v>
      </c>
      <c r="R85" s="24">
        <v>0.25863795693540315</v>
      </c>
      <c r="S85" s="24">
        <v>0.16549824737105659</v>
      </c>
      <c r="T85" s="24">
        <v>7.6614922383575382E-2</v>
      </c>
      <c r="U85" s="24">
        <v>2.4536805207811721E-2</v>
      </c>
      <c r="V85" s="24">
        <v>0.21807711567351029</v>
      </c>
      <c r="W85" s="24">
        <v>0.16074111166750124</v>
      </c>
      <c r="X85" s="24">
        <v>6.4847270906359555E-2</v>
      </c>
      <c r="Y85" s="24">
        <v>3.1046569854782175E-2</v>
      </c>
      <c r="Z85" s="24">
        <v>0.19960615825277483</v>
      </c>
      <c r="AA85" s="24">
        <v>0.17579663444325097</v>
      </c>
      <c r="AB85" s="24">
        <v>0.12280701754385964</v>
      </c>
      <c r="AC85" s="24">
        <v>9.3984962406015018E-2</v>
      </c>
      <c r="AD85" s="24">
        <v>0.16970998925886144</v>
      </c>
      <c r="AE85" s="24">
        <v>0.12585034013605445</v>
      </c>
      <c r="AF85" s="24">
        <v>7.0533476548514148E-2</v>
      </c>
      <c r="AG85" s="24">
        <v>4.1711421410669525E-2</v>
      </c>
    </row>
    <row r="86" spans="1:33" x14ac:dyDescent="0.35">
      <c r="A86" s="24" t="s">
        <v>1064</v>
      </c>
      <c r="B86" s="24">
        <v>0.14411395056556348</v>
      </c>
      <c r="C86" s="24">
        <v>0.16254713028906581</v>
      </c>
      <c r="D86" s="24">
        <v>0.15676581483033095</v>
      </c>
      <c r="E86" s="24">
        <v>0.11839128613322158</v>
      </c>
      <c r="F86" s="24">
        <v>0.13816506074570589</v>
      </c>
      <c r="G86" s="24">
        <v>0.12869710934227063</v>
      </c>
      <c r="H86" s="24">
        <v>9.5601173020527841E-2</v>
      </c>
      <c r="I86" s="24">
        <v>5.5718475073313789E-2</v>
      </c>
      <c r="J86" s="24">
        <v>0.12258827812158719</v>
      </c>
      <c r="K86" s="24">
        <v>0.15635238441936661</v>
      </c>
      <c r="L86" s="24">
        <v>0.16172187841281402</v>
      </c>
      <c r="M86" s="24">
        <v>0.13123407353476521</v>
      </c>
      <c r="N86" s="24">
        <v>0.13341827448125229</v>
      </c>
      <c r="O86" s="24">
        <v>0.12877684746996729</v>
      </c>
      <c r="P86" s="24">
        <v>0.1026574444848926</v>
      </c>
      <c r="Q86" s="24">
        <v>6.3250819075354917E-2</v>
      </c>
      <c r="R86" s="24">
        <v>0.22449543820846005</v>
      </c>
      <c r="S86" s="24">
        <v>0.1609068288636992</v>
      </c>
      <c r="T86" s="24">
        <v>8.1006358860934491E-2</v>
      </c>
      <c r="U86" s="24">
        <v>2.4606027094277033E-2</v>
      </c>
      <c r="V86" s="24">
        <v>0.25946917334807845</v>
      </c>
      <c r="W86" s="24">
        <v>0.15703621786010502</v>
      </c>
      <c r="X86" s="24">
        <v>7.2712192424661315E-2</v>
      </c>
      <c r="Y86" s="24">
        <v>1.9767763339784347E-2</v>
      </c>
      <c r="Z86" s="24">
        <v>0.16809549647314159</v>
      </c>
      <c r="AA86" s="24">
        <v>0.16375474769397724</v>
      </c>
      <c r="AB86" s="24">
        <v>0.1371676614215952</v>
      </c>
      <c r="AC86" s="24">
        <v>9.4194248507867603E-2</v>
      </c>
      <c r="AD86" s="24">
        <v>0.1670103092783505</v>
      </c>
      <c r="AE86" s="24">
        <v>0.13651654910472052</v>
      </c>
      <c r="AF86" s="24">
        <v>8.6380900705371702E-2</v>
      </c>
      <c r="AG86" s="24">
        <v>4.6880086814975581E-2</v>
      </c>
    </row>
    <row r="87" spans="1:33" x14ac:dyDescent="0.35">
      <c r="A87" s="24" t="s">
        <v>1066</v>
      </c>
      <c r="B87" s="24">
        <v>0.14971961353962571</v>
      </c>
      <c r="C87" s="24">
        <v>0.15275994865211812</v>
      </c>
      <c r="D87" s="24">
        <v>0.14438213634213901</v>
      </c>
      <c r="E87" s="24">
        <v>0.1183703803797041</v>
      </c>
      <c r="F87" s="24">
        <v>0.13640970204715899</v>
      </c>
      <c r="G87" s="24">
        <v>0.13073440983717316</v>
      </c>
      <c r="H87" s="24">
        <v>0.10830349300722927</v>
      </c>
      <c r="I87" s="24">
        <v>5.9320316194851695E-2</v>
      </c>
      <c r="J87" s="24">
        <v>0.12414782920703261</v>
      </c>
      <c r="K87" s="24">
        <v>0.14747039827771802</v>
      </c>
      <c r="L87" s="24">
        <v>0.15518478650879078</v>
      </c>
      <c r="M87" s="24">
        <v>0.12988876928597051</v>
      </c>
      <c r="N87" s="24">
        <v>0.12639038392536778</v>
      </c>
      <c r="O87" s="24">
        <v>0.13500179404377463</v>
      </c>
      <c r="P87" s="24">
        <v>0.1132041621815572</v>
      </c>
      <c r="Q87" s="24">
        <v>6.8711876569788277E-2</v>
      </c>
      <c r="R87" s="24">
        <v>0.20690800398538703</v>
      </c>
      <c r="S87" s="24">
        <v>0.15509797409498502</v>
      </c>
      <c r="T87" s="24">
        <v>8.8342743274659546E-2</v>
      </c>
      <c r="U87" s="24">
        <v>2.5905014945200922E-2</v>
      </c>
      <c r="V87" s="24">
        <v>0.2338923945533046</v>
      </c>
      <c r="W87" s="24">
        <v>0.17436067751577547</v>
      </c>
      <c r="X87" s="24">
        <v>8.5934905347060789E-2</v>
      </c>
      <c r="Y87" s="24">
        <v>2.9558286283626702E-2</v>
      </c>
      <c r="Z87" s="24">
        <v>0.17259080656451739</v>
      </c>
      <c r="AA87" s="24">
        <v>0.15960177335303721</v>
      </c>
      <c r="AB87" s="24">
        <v>0.12545694952166139</v>
      </c>
      <c r="AC87" s="24">
        <v>8.827875865287392E-2</v>
      </c>
      <c r="AD87" s="24">
        <v>0.17406860076223069</v>
      </c>
      <c r="AE87" s="24">
        <v>0.13805708952321691</v>
      </c>
      <c r="AF87" s="24">
        <v>9.4189935443727169E-2</v>
      </c>
      <c r="AG87" s="24">
        <v>4.7756086178735314E-2</v>
      </c>
    </row>
    <row r="88" spans="1:33" x14ac:dyDescent="0.35">
      <c r="A88" s="24" t="s">
        <v>1068</v>
      </c>
      <c r="B88" s="24">
        <v>0.15332845647403076</v>
      </c>
      <c r="C88" s="24">
        <v>0.1696415508412582</v>
      </c>
      <c r="D88" s="24">
        <v>0.14367227505486463</v>
      </c>
      <c r="E88" s="24">
        <v>0.11302121433796639</v>
      </c>
      <c r="F88" s="24">
        <v>0.13730797366495973</v>
      </c>
      <c r="G88" s="24">
        <v>0.13599122165325528</v>
      </c>
      <c r="H88" s="24">
        <v>9.6561814191660614E-2</v>
      </c>
      <c r="I88" s="24">
        <v>5.0475493782004381E-2</v>
      </c>
      <c r="J88" s="24">
        <v>0.13300754276001281</v>
      </c>
      <c r="K88" s="24">
        <v>0.16424094337618181</v>
      </c>
      <c r="L88" s="24">
        <v>0.15000531180282589</v>
      </c>
      <c r="M88" s="24">
        <v>0.12716455965154572</v>
      </c>
      <c r="N88" s="24">
        <v>0.12875810049930952</v>
      </c>
      <c r="O88" s="24">
        <v>0.13555720811643471</v>
      </c>
      <c r="P88" s="24">
        <v>0.10315521087857218</v>
      </c>
      <c r="Q88" s="24">
        <v>5.81111229151174E-2</v>
      </c>
      <c r="R88" s="24">
        <v>0.2518431141256266</v>
      </c>
      <c r="S88" s="24">
        <v>0.14258330875847838</v>
      </c>
      <c r="T88" s="24">
        <v>6.1633736360955482E-2</v>
      </c>
      <c r="U88" s="24">
        <v>1.0911235623709816E-2</v>
      </c>
      <c r="V88" s="24">
        <v>0.26717782365084042</v>
      </c>
      <c r="W88" s="24">
        <v>0.19183131819522264</v>
      </c>
      <c r="X88" s="24">
        <v>6.3845473311707479E-2</v>
      </c>
      <c r="Y88" s="24">
        <v>1.0173989973459158E-2</v>
      </c>
      <c r="Z88" s="24">
        <v>0.19640998959417272</v>
      </c>
      <c r="AA88" s="24">
        <v>0.1651925078043705</v>
      </c>
      <c r="AB88" s="24">
        <v>0.11940686784599377</v>
      </c>
      <c r="AC88" s="24">
        <v>8.9490114464099851E-2</v>
      </c>
      <c r="AD88" s="24">
        <v>0.16870447450572323</v>
      </c>
      <c r="AE88" s="24">
        <v>0.13618626430801248</v>
      </c>
      <c r="AF88" s="24">
        <v>8.5067637877211236E-2</v>
      </c>
      <c r="AG88" s="24">
        <v>3.9542143600416246E-2</v>
      </c>
    </row>
    <row r="89" spans="1:33" x14ac:dyDescent="0.35">
      <c r="A89" s="24" t="s">
        <v>1070</v>
      </c>
      <c r="B89" s="24">
        <v>0.13757977417771236</v>
      </c>
      <c r="C89" s="24">
        <v>0.16734167893961716</v>
      </c>
      <c r="D89" s="24">
        <v>0.14862542955326463</v>
      </c>
      <c r="E89" s="24">
        <v>0.12579774177712325</v>
      </c>
      <c r="F89" s="24">
        <v>0.13138193421698577</v>
      </c>
      <c r="G89" s="24">
        <v>0.13236377025036816</v>
      </c>
      <c r="H89" s="24">
        <v>0.10536327933235153</v>
      </c>
      <c r="I89" s="24">
        <v>5.1546391752577317E-2</v>
      </c>
      <c r="J89" s="24">
        <v>0.12077999602042848</v>
      </c>
      <c r="K89" s="24">
        <v>0.15924918750414532</v>
      </c>
      <c r="L89" s="24">
        <v>0.15095841347748223</v>
      </c>
      <c r="M89" s="24">
        <v>0.13039729389135771</v>
      </c>
      <c r="N89" s="24">
        <v>0.1392186774557273</v>
      </c>
      <c r="O89" s="24">
        <v>0.1360350202294886</v>
      </c>
      <c r="P89" s="24">
        <v>0.10758108376998078</v>
      </c>
      <c r="Q89" s="24">
        <v>5.578032765138953E-2</v>
      </c>
      <c r="R89" s="24">
        <v>0.23660214365701487</v>
      </c>
      <c r="S89" s="24">
        <v>0.18165093585026396</v>
      </c>
      <c r="T89" s="24">
        <v>8.1266997280435141E-2</v>
      </c>
      <c r="U89" s="24">
        <v>2.7915533514637655E-2</v>
      </c>
      <c r="V89" s="24">
        <v>0.22564389697648379</v>
      </c>
      <c r="W89" s="24">
        <v>0.14365701487761956</v>
      </c>
      <c r="X89" s="24">
        <v>8.062709966405375E-2</v>
      </c>
      <c r="Y89" s="24">
        <v>2.2636378179491289E-2</v>
      </c>
      <c r="Z89" s="24">
        <v>0.17764953599001795</v>
      </c>
      <c r="AA89" s="24">
        <v>0.16634172970443728</v>
      </c>
      <c r="AB89" s="24">
        <v>0.12937690088122905</v>
      </c>
      <c r="AC89" s="24">
        <v>9.2646026670825818E-2</v>
      </c>
      <c r="AD89" s="24">
        <v>0.17055291273492945</v>
      </c>
      <c r="AE89" s="24">
        <v>0.13577166029790225</v>
      </c>
      <c r="AF89" s="24">
        <v>8.6719176479762947E-2</v>
      </c>
      <c r="AG89" s="24">
        <v>4.0942057240895266E-2</v>
      </c>
    </row>
    <row r="90" spans="1:33" x14ac:dyDescent="0.35">
      <c r="A90" s="24" t="s">
        <v>1072</v>
      </c>
      <c r="B90" s="24">
        <v>0.1592341632524425</v>
      </c>
      <c r="C90" s="24">
        <v>0.16096753860699653</v>
      </c>
      <c r="D90" s="24">
        <v>0.14024582414119127</v>
      </c>
      <c r="E90" s="24">
        <v>0.10581468641664038</v>
      </c>
      <c r="F90" s="24">
        <v>0.142767097384179</v>
      </c>
      <c r="G90" s="24">
        <v>0.14071856287425155</v>
      </c>
      <c r="H90" s="24">
        <v>9.9669082886857843E-2</v>
      </c>
      <c r="I90" s="24">
        <v>5.0583044437440911E-2</v>
      </c>
      <c r="J90" s="24">
        <v>0.14870647733903911</v>
      </c>
      <c r="K90" s="24">
        <v>0.15220774168449716</v>
      </c>
      <c r="L90" s="24">
        <v>0.13684108150165342</v>
      </c>
      <c r="M90" s="24">
        <v>0.10309278350515463</v>
      </c>
      <c r="N90" s="24">
        <v>0.14238475004862869</v>
      </c>
      <c r="O90" s="24">
        <v>0.14851196265318028</v>
      </c>
      <c r="P90" s="24">
        <v>0.11291577514102316</v>
      </c>
      <c r="Q90" s="24">
        <v>5.5339428126823582E-2</v>
      </c>
      <c r="R90" s="24">
        <v>0.20116948856694017</v>
      </c>
      <c r="S90" s="24">
        <v>0.14400418921277716</v>
      </c>
      <c r="T90" s="24">
        <v>6.2838191656484563E-2</v>
      </c>
      <c r="U90" s="24">
        <v>1.8938732763134923E-2</v>
      </c>
      <c r="V90" s="24">
        <v>0.31646011520335154</v>
      </c>
      <c r="W90" s="24">
        <v>0.17629603770291499</v>
      </c>
      <c r="X90" s="24">
        <v>6.7987432361668709E-2</v>
      </c>
      <c r="Y90" s="24">
        <v>1.2305812532728224E-2</v>
      </c>
      <c r="Z90" s="24">
        <v>0.19488695983974055</v>
      </c>
      <c r="AA90" s="24">
        <v>0.16092721549174852</v>
      </c>
      <c r="AB90" s="24">
        <v>0.12086234856434222</v>
      </c>
      <c r="AC90" s="24">
        <v>7.2879900791758101E-2</v>
      </c>
      <c r="AD90" s="24">
        <v>0.17733473242392453</v>
      </c>
      <c r="AE90" s="24">
        <v>0.14223027759229229</v>
      </c>
      <c r="AF90" s="24">
        <v>9.0718305828484169E-2</v>
      </c>
      <c r="AG90" s="24">
        <v>4.0160259467709625E-2</v>
      </c>
    </row>
    <row r="91" spans="1:33" x14ac:dyDescent="0.35">
      <c r="A91" s="24" t="s">
        <v>1074</v>
      </c>
      <c r="B91" s="24">
        <v>0.14043341887653263</v>
      </c>
      <c r="C91" s="24">
        <v>0.15119760479041916</v>
      </c>
      <c r="D91" s="24">
        <v>0.1629597946963216</v>
      </c>
      <c r="E91" s="24">
        <v>0.13544339891645277</v>
      </c>
      <c r="F91" s="24">
        <v>0.12760193897918451</v>
      </c>
      <c r="G91" s="24">
        <v>0.12617621899059028</v>
      </c>
      <c r="H91" s="24">
        <v>9.751924721984602E-2</v>
      </c>
      <c r="I91" s="24">
        <v>5.8668377530652994E-2</v>
      </c>
      <c r="J91" s="24">
        <v>0.12473969179508539</v>
      </c>
      <c r="K91" s="24">
        <v>0.14025406080799663</v>
      </c>
      <c r="L91" s="24">
        <v>0.16878384006663899</v>
      </c>
      <c r="M91" s="24">
        <v>0.14743856726364013</v>
      </c>
      <c r="N91" s="24">
        <v>0.12588504789670971</v>
      </c>
      <c r="O91" s="24">
        <v>0.12640566430653891</v>
      </c>
      <c r="P91" s="24">
        <v>0.10266555601832568</v>
      </c>
      <c r="Q91" s="24">
        <v>6.3827571845064546E-2</v>
      </c>
      <c r="R91" s="24">
        <v>0.22092172640819313</v>
      </c>
      <c r="S91" s="24">
        <v>0.15093879541575228</v>
      </c>
      <c r="T91" s="24">
        <v>8.7905388929529357E-2</v>
      </c>
      <c r="U91" s="24">
        <v>3.8527188490612055E-2</v>
      </c>
      <c r="V91" s="24">
        <v>0.2415264569617166</v>
      </c>
      <c r="W91" s="24">
        <v>0.16239941477688377</v>
      </c>
      <c r="X91" s="24">
        <v>7.7663984394050228E-2</v>
      </c>
      <c r="Y91" s="24">
        <v>2.0117044623262623E-2</v>
      </c>
      <c r="Z91" s="24">
        <v>0.17459376111967745</v>
      </c>
      <c r="AA91" s="24">
        <v>0.15241371130352269</v>
      </c>
      <c r="AB91" s="24">
        <v>0.13782469457952795</v>
      </c>
      <c r="AC91" s="24">
        <v>0.1054441940457834</v>
      </c>
      <c r="AD91" s="24">
        <v>0.16973075554501249</v>
      </c>
      <c r="AE91" s="24">
        <v>0.13047088127149803</v>
      </c>
      <c r="AF91" s="24">
        <v>8.468746293440875E-2</v>
      </c>
      <c r="AG91" s="24">
        <v>4.4834539200569325E-2</v>
      </c>
    </row>
    <row r="92" spans="1:33" x14ac:dyDescent="0.35">
      <c r="A92" s="24" t="s">
        <v>1076</v>
      </c>
      <c r="B92" s="24">
        <v>0.1415801833194455</v>
      </c>
      <c r="C92" s="24">
        <v>0.1528672070297705</v>
      </c>
      <c r="D92" s="24">
        <v>0.1532459662146807</v>
      </c>
      <c r="E92" s="24">
        <v>0.12317248693280812</v>
      </c>
      <c r="F92" s="24">
        <v>0.14036815392773272</v>
      </c>
      <c r="G92" s="24">
        <v>0.13370199227331259</v>
      </c>
      <c r="H92" s="24">
        <v>9.6810847663055824E-2</v>
      </c>
      <c r="I92" s="24">
        <v>5.8253162639194001E-2</v>
      </c>
      <c r="J92" s="24">
        <v>0.12620702974121284</v>
      </c>
      <c r="K92" s="24">
        <v>0.14957512553109312</v>
      </c>
      <c r="L92" s="24">
        <v>0.1606797991502511</v>
      </c>
      <c r="M92" s="24">
        <v>0.13209733487833139</v>
      </c>
      <c r="N92" s="24">
        <v>0.13779451525685596</v>
      </c>
      <c r="O92" s="24">
        <v>0.13267670915411356</v>
      </c>
      <c r="P92" s="24">
        <v>9.9266125917342588E-2</v>
      </c>
      <c r="Q92" s="24">
        <v>6.1703360370799515E-2</v>
      </c>
      <c r="R92" s="24">
        <v>0.21346448645886565</v>
      </c>
      <c r="S92" s="24">
        <v>0.16185487991824221</v>
      </c>
      <c r="T92" s="24">
        <v>8.2652018395503318E-2</v>
      </c>
      <c r="U92" s="24">
        <v>2.5166070516096057E-2</v>
      </c>
      <c r="V92" s="24">
        <v>0.24603985692386304</v>
      </c>
      <c r="W92" s="24">
        <v>0.16683699540112412</v>
      </c>
      <c r="X92" s="24">
        <v>7.7925396014307619E-2</v>
      </c>
      <c r="Y92" s="24">
        <v>2.6060296371997957E-2</v>
      </c>
      <c r="Z92" s="24">
        <v>0.17147837455060469</v>
      </c>
      <c r="AA92" s="24">
        <v>0.15720666739296218</v>
      </c>
      <c r="AB92" s="24">
        <v>0.13345680357337403</v>
      </c>
      <c r="AC92" s="24">
        <v>9.6960453208410499E-2</v>
      </c>
      <c r="AD92" s="24">
        <v>0.16744743436104154</v>
      </c>
      <c r="AE92" s="24">
        <v>0.13737879943348952</v>
      </c>
      <c r="AF92" s="24">
        <v>9.0641682100446694E-2</v>
      </c>
      <c r="AG92" s="24">
        <v>4.542978537967101E-2</v>
      </c>
    </row>
    <row r="93" spans="1:33" x14ac:dyDescent="0.35">
      <c r="A93" s="24" t="s">
        <v>1078</v>
      </c>
      <c r="B93" s="24">
        <v>0.14416376306620204</v>
      </c>
      <c r="C93" s="24">
        <v>0.16492450638792103</v>
      </c>
      <c r="D93" s="24">
        <v>0.13574332171893144</v>
      </c>
      <c r="E93" s="24">
        <v>0.13037166085946578</v>
      </c>
      <c r="F93" s="24">
        <v>0.13037166085946578</v>
      </c>
      <c r="G93" s="24">
        <v>0.12282229965156796</v>
      </c>
      <c r="H93" s="24">
        <v>0.11425667828106852</v>
      </c>
      <c r="I93" s="24">
        <v>5.7346109175377455E-2</v>
      </c>
      <c r="J93" s="24">
        <v>0.1124690594059406</v>
      </c>
      <c r="K93" s="24">
        <v>0.15222772277227725</v>
      </c>
      <c r="L93" s="24">
        <v>0.14665841584158421</v>
      </c>
      <c r="M93" s="24">
        <v>0.13428217821782179</v>
      </c>
      <c r="N93" s="24">
        <v>0.12871287128712872</v>
      </c>
      <c r="O93" s="24">
        <v>0.13722153465346537</v>
      </c>
      <c r="P93" s="24">
        <v>0.11958539603960396</v>
      </c>
      <c r="Q93" s="24">
        <v>6.8842821782178223E-2</v>
      </c>
      <c r="R93" s="24">
        <v>0.20510811657787528</v>
      </c>
      <c r="S93" s="24">
        <v>0.15465371356941401</v>
      </c>
      <c r="T93" s="24">
        <v>8.5083046067063614E-2</v>
      </c>
      <c r="U93" s="24">
        <v>3.4942024443748047E-2</v>
      </c>
      <c r="V93" s="24">
        <v>0.22250078345346289</v>
      </c>
      <c r="W93" s="24">
        <v>0.16922594797869012</v>
      </c>
      <c r="X93" s="24">
        <v>9.7618301472892507E-2</v>
      </c>
      <c r="Y93" s="24">
        <v>3.086806643685364E-2</v>
      </c>
      <c r="Z93" s="24">
        <v>0.17079442414399781</v>
      </c>
      <c r="AA93" s="24">
        <v>0.15225334957369063</v>
      </c>
      <c r="AB93" s="24">
        <v>0.12071998917309516</v>
      </c>
      <c r="AC93" s="24">
        <v>9.1893354987143003E-2</v>
      </c>
      <c r="AD93" s="24">
        <v>0.16605765326837196</v>
      </c>
      <c r="AE93" s="24">
        <v>0.14548653403708217</v>
      </c>
      <c r="AF93" s="24">
        <v>0.10136689673839493</v>
      </c>
      <c r="AG93" s="24">
        <v>5.1427798078224382E-2</v>
      </c>
    </row>
    <row r="94" spans="1:33" x14ac:dyDescent="0.35">
      <c r="A94" s="24" t="s">
        <v>1080</v>
      </c>
      <c r="B94" s="24">
        <v>0.15470546819995307</v>
      </c>
      <c r="C94" s="24">
        <v>0.16770711100680588</v>
      </c>
      <c r="D94" s="24">
        <v>0.14804036611124149</v>
      </c>
      <c r="E94" s="24">
        <v>0.11734334663224597</v>
      </c>
      <c r="F94" s="24">
        <v>0.13386528983806609</v>
      </c>
      <c r="G94" s="24">
        <v>0.13377141516076041</v>
      </c>
      <c r="H94" s="24">
        <v>9.3452241257920676E-2</v>
      </c>
      <c r="I94" s="24">
        <v>5.1114761793006336E-2</v>
      </c>
      <c r="J94" s="24">
        <v>0.14445194136048581</v>
      </c>
      <c r="K94" s="24">
        <v>0.16506164509599461</v>
      </c>
      <c r="L94" s="24">
        <v>0.15119916579770598</v>
      </c>
      <c r="M94" s="24">
        <v>0.11378273937312149</v>
      </c>
      <c r="N94" s="24">
        <v>0.13261362939336321</v>
      </c>
      <c r="O94" s="24">
        <v>0.13991289946635585</v>
      </c>
      <c r="P94" s="24">
        <v>9.9245537631110853E-2</v>
      </c>
      <c r="Q94" s="24">
        <v>5.3732441881862249E-2</v>
      </c>
      <c r="R94" s="24">
        <v>0.22819974252998168</v>
      </c>
      <c r="S94" s="24">
        <v>0.16620367233552405</v>
      </c>
      <c r="T94" s="24">
        <v>9.1266345958398262E-2</v>
      </c>
      <c r="U94" s="24">
        <v>4.1601734534860095E-2</v>
      </c>
      <c r="V94" s="24">
        <v>0.21220949928856969</v>
      </c>
      <c r="W94" s="24">
        <v>0.15854732705467847</v>
      </c>
      <c r="X94" s="24">
        <v>7.7783047631953373E-2</v>
      </c>
      <c r="Y94" s="24">
        <v>2.4188630666034296E-2</v>
      </c>
      <c r="Z94" s="24">
        <v>0.19605641709353727</v>
      </c>
      <c r="AA94" s="24">
        <v>0.1689004280401375</v>
      </c>
      <c r="AB94" s="24">
        <v>0.12553505017191779</v>
      </c>
      <c r="AC94" s="24">
        <v>8.567819802119149E-2</v>
      </c>
      <c r="AD94" s="24">
        <v>0.16868991649708795</v>
      </c>
      <c r="AE94" s="24">
        <v>0.13346431829345309</v>
      </c>
      <c r="AF94" s="24">
        <v>8.4765981334643178E-2</v>
      </c>
      <c r="AG94" s="24">
        <v>3.6909690548031712E-2</v>
      </c>
    </row>
    <row r="95" spans="1:33" x14ac:dyDescent="0.35">
      <c r="A95" s="24" t="s">
        <v>1217</v>
      </c>
      <c r="J95" s="24">
        <v>0.17567567567567563</v>
      </c>
      <c r="K95" s="24">
        <v>0.14189189189189191</v>
      </c>
      <c r="L95" s="24">
        <v>0.10472972972972976</v>
      </c>
      <c r="M95" s="24">
        <v>4.7297297297297314E-2</v>
      </c>
      <c r="N95" s="24">
        <v>0.28040540540540537</v>
      </c>
      <c r="O95" s="24">
        <v>0.13513513513513517</v>
      </c>
      <c r="P95" s="24">
        <v>7.7702702702702714E-2</v>
      </c>
      <c r="Q95" s="24">
        <v>3.7162162162162178E-2</v>
      </c>
      <c r="R95" s="24">
        <v>0.23169811320754721</v>
      </c>
      <c r="S95" s="24">
        <v>0.18297693920335437</v>
      </c>
      <c r="T95" s="24">
        <v>0.10993710691823901</v>
      </c>
      <c r="U95" s="24">
        <v>4.4360587002096427E-2</v>
      </c>
      <c r="V95" s="24">
        <v>0.19412997903563939</v>
      </c>
      <c r="W95" s="24">
        <v>0.14616352201257862</v>
      </c>
      <c r="X95" s="24">
        <v>6.6750524109014678E-2</v>
      </c>
      <c r="Y95" s="24">
        <v>2.39832285115304E-2</v>
      </c>
      <c r="Z95" s="24">
        <v>0.24275881846859768</v>
      </c>
      <c r="AA95" s="24">
        <v>0.18454258675078863</v>
      </c>
      <c r="AB95" s="24">
        <v>9.9942644106681994E-2</v>
      </c>
      <c r="AC95" s="24">
        <v>4.1439632922282754E-2</v>
      </c>
      <c r="AD95" s="24">
        <v>0.20289647261256097</v>
      </c>
      <c r="AE95" s="24">
        <v>0.14668769716088331</v>
      </c>
      <c r="AF95" s="24">
        <v>6.0653857183825641E-2</v>
      </c>
      <c r="AG95" s="24">
        <v>2.1078290794379121E-2</v>
      </c>
    </row>
    <row r="96" spans="1:33" x14ac:dyDescent="0.35">
      <c r="A96" s="24" t="s">
        <v>1082</v>
      </c>
      <c r="B96" s="24">
        <v>0.16326047502564506</v>
      </c>
      <c r="C96" s="24">
        <v>0.16775822615008282</v>
      </c>
      <c r="D96" s="24">
        <v>0.1332754675293932</v>
      </c>
      <c r="E96" s="24">
        <v>0.11449538388700388</v>
      </c>
      <c r="F96" s="24">
        <v>0.13943028485757125</v>
      </c>
      <c r="G96" s="24">
        <v>0.14108735106131151</v>
      </c>
      <c r="H96" s="24">
        <v>9.476840527104867E-2</v>
      </c>
      <c r="I96" s="24">
        <v>4.5924406217943664E-2</v>
      </c>
      <c r="J96" s="24">
        <v>0.14527286702536513</v>
      </c>
      <c r="K96" s="24">
        <v>0.16282346912631307</v>
      </c>
      <c r="L96" s="24">
        <v>0.13656161926723029</v>
      </c>
      <c r="M96" s="24">
        <v>0.12464770689213424</v>
      </c>
      <c r="N96" s="24">
        <v>0.14732257238022028</v>
      </c>
      <c r="O96" s="24">
        <v>0.14245452216243923</v>
      </c>
      <c r="P96" s="24">
        <v>9.095567512170126E-2</v>
      </c>
      <c r="Q96" s="24">
        <v>4.9961568024596469E-2</v>
      </c>
      <c r="R96" s="24">
        <v>0.27335393391965779</v>
      </c>
      <c r="S96" s="24">
        <v>0.15450439743285002</v>
      </c>
      <c r="T96" s="24">
        <v>8.0579985738055609E-2</v>
      </c>
      <c r="U96" s="24">
        <v>1.2360351794628003E-2</v>
      </c>
      <c r="V96" s="24">
        <v>0.26099358212502966</v>
      </c>
      <c r="W96" s="24">
        <v>0.15212740670311381</v>
      </c>
      <c r="X96" s="24">
        <v>5.2056096981221774E-2</v>
      </c>
      <c r="Y96" s="24">
        <v>1.4024245305443311E-2</v>
      </c>
      <c r="Z96" s="24">
        <v>0.19014289880431609</v>
      </c>
      <c r="AA96" s="24">
        <v>0.163312919218431</v>
      </c>
      <c r="AB96" s="24">
        <v>0.11548556430446195</v>
      </c>
      <c r="AC96" s="24">
        <v>9.6237970253718275E-2</v>
      </c>
      <c r="AD96" s="24">
        <v>0.18008165645960925</v>
      </c>
      <c r="AE96" s="24">
        <v>0.13852435112277631</v>
      </c>
      <c r="AF96" s="24">
        <v>7.669874599008461E-2</v>
      </c>
      <c r="AG96" s="24">
        <v>3.9515893846602507E-2</v>
      </c>
    </row>
    <row r="97" spans="1:33" x14ac:dyDescent="0.35">
      <c r="A97" s="24" t="s">
        <v>1219</v>
      </c>
      <c r="J97" s="24">
        <v>0.12173913043478261</v>
      </c>
      <c r="K97" s="24">
        <v>0.14782608695652175</v>
      </c>
      <c r="L97" s="24">
        <v>0.15217391304347827</v>
      </c>
      <c r="M97" s="24">
        <v>5.2173913043478258E-2</v>
      </c>
      <c r="N97" s="24">
        <v>0.2565217391304348</v>
      </c>
      <c r="O97" s="24">
        <v>0.11304347826086956</v>
      </c>
      <c r="P97" s="24">
        <v>0.11304347826086956</v>
      </c>
      <c r="Q97" s="24">
        <v>4.3478260869565216E-2</v>
      </c>
      <c r="R97" s="24">
        <v>0.16298760205624435</v>
      </c>
      <c r="S97" s="24">
        <v>0.1648019352887814</v>
      </c>
      <c r="T97" s="24">
        <v>0.11188388267311764</v>
      </c>
      <c r="U97" s="24">
        <v>6.7735107348049606E-2</v>
      </c>
      <c r="V97" s="24">
        <v>0.16601149077713939</v>
      </c>
      <c r="W97" s="24">
        <v>0.17266404596310853</v>
      </c>
      <c r="X97" s="24">
        <v>0.10734804959177502</v>
      </c>
      <c r="Y97" s="24">
        <v>4.6567886301784087E-2</v>
      </c>
      <c r="Z97" s="24">
        <v>0.17312661498708004</v>
      </c>
      <c r="AA97" s="24">
        <v>0.16537467700258399</v>
      </c>
      <c r="AB97" s="24">
        <v>0.10723514211886304</v>
      </c>
      <c r="AC97" s="24">
        <v>6.8044788975021558E-2</v>
      </c>
      <c r="AD97" s="24">
        <v>0.17743324720068901</v>
      </c>
      <c r="AE97" s="24">
        <v>0.16149870801033597</v>
      </c>
      <c r="AF97" s="24">
        <v>0.10551248923341951</v>
      </c>
      <c r="AG97" s="24">
        <v>4.1774332472006889E-2</v>
      </c>
    </row>
    <row r="98" spans="1:33" x14ac:dyDescent="0.35">
      <c r="A98" s="24" t="s">
        <v>1221</v>
      </c>
      <c r="J98" s="24">
        <v>0.22754491017964065</v>
      </c>
      <c r="K98" s="24">
        <v>0.13473053892215564</v>
      </c>
      <c r="L98" s="24">
        <v>2.6946107784431128E-2</v>
      </c>
      <c r="M98" s="24">
        <v>1.1976047904191617E-2</v>
      </c>
      <c r="N98" s="24">
        <v>0.33233532934131738</v>
      </c>
      <c r="O98" s="24">
        <v>0.19760479041916165</v>
      </c>
      <c r="P98" s="24">
        <v>5.6886227544910163E-2</v>
      </c>
      <c r="Q98" s="24">
        <v>1.1976047904191617E-2</v>
      </c>
      <c r="R98" s="24">
        <v>0.23453493546951487</v>
      </c>
      <c r="S98" s="24">
        <v>0.15220293724966619</v>
      </c>
      <c r="T98" s="24">
        <v>4.5393858477970637E-2</v>
      </c>
      <c r="U98" s="24">
        <v>1.4686248331108143E-2</v>
      </c>
      <c r="V98" s="24">
        <v>0.30485091232754774</v>
      </c>
      <c r="W98" s="24">
        <v>0.17712505562972858</v>
      </c>
      <c r="X98" s="24">
        <v>5.7854917668001778E-2</v>
      </c>
      <c r="Y98" s="24">
        <v>1.335113484646195E-2</v>
      </c>
      <c r="Z98" s="24">
        <v>0.210688591983556</v>
      </c>
      <c r="AA98" s="24">
        <v>0.17163412127440902</v>
      </c>
      <c r="AB98" s="24">
        <v>5.0359712230215826E-2</v>
      </c>
      <c r="AC98" s="24">
        <v>1.6443987667009254E-2</v>
      </c>
      <c r="AD98" s="24">
        <v>0.30318602261048322</v>
      </c>
      <c r="AE98" s="24">
        <v>0.17163412127440902</v>
      </c>
      <c r="AF98" s="24">
        <v>5.9609455292908557E-2</v>
      </c>
      <c r="AG98" s="24">
        <v>1.6443987667009254E-2</v>
      </c>
    </row>
    <row r="99" spans="1:33" x14ac:dyDescent="0.35">
      <c r="A99" s="24" t="s">
        <v>1084</v>
      </c>
      <c r="B99" s="24">
        <v>0.16404722808663699</v>
      </c>
      <c r="C99" s="24">
        <v>0.17906012979904601</v>
      </c>
      <c r="D99" s="24">
        <v>0.13019000703729763</v>
      </c>
      <c r="E99" s="24">
        <v>9.1641254202830591E-2</v>
      </c>
      <c r="F99" s="24">
        <v>0.15912111971225276</v>
      </c>
      <c r="G99" s="24">
        <v>0.14895613417780901</v>
      </c>
      <c r="H99" s="24">
        <v>8.3587457971694396E-2</v>
      </c>
      <c r="I99" s="24">
        <v>4.3396669012432561E-2</v>
      </c>
      <c r="J99" s="24">
        <v>0.15291839070340699</v>
      </c>
      <c r="K99" s="24">
        <v>0.17475129852980015</v>
      </c>
      <c r="L99" s="24">
        <v>0.13372656043665815</v>
      </c>
      <c r="M99" s="24">
        <v>9.6751474601637466E-2</v>
      </c>
      <c r="N99" s="24">
        <v>0.15732018663614747</v>
      </c>
      <c r="O99" s="24">
        <v>0.14860463068932128</v>
      </c>
      <c r="P99" s="24">
        <v>8.6891451712298604E-2</v>
      </c>
      <c r="Q99" s="24">
        <v>4.9036006690729821E-2</v>
      </c>
      <c r="R99" s="24">
        <v>0.22674760133150579</v>
      </c>
      <c r="S99" s="24">
        <v>0.15116506755433717</v>
      </c>
      <c r="T99" s="24">
        <v>6.3833953397297805E-2</v>
      </c>
      <c r="U99" s="24">
        <v>1.967887213628353E-2</v>
      </c>
      <c r="V99" s="24">
        <v>0.26747601331505783</v>
      </c>
      <c r="W99" s="24">
        <v>0.17955747013902496</v>
      </c>
      <c r="X99" s="24">
        <v>7.6463677305658895E-2</v>
      </c>
      <c r="Y99" s="24">
        <v>1.507734482083415E-2</v>
      </c>
      <c r="Z99" s="24">
        <v>0.20475638051044076</v>
      </c>
      <c r="AA99" s="24">
        <v>0.16956689868522812</v>
      </c>
      <c r="AB99" s="24">
        <v>0.10933874709976799</v>
      </c>
      <c r="AC99" s="24">
        <v>7.0378963650425397E-2</v>
      </c>
      <c r="AD99" s="24">
        <v>0.19818252126836813</v>
      </c>
      <c r="AE99" s="24">
        <v>0.14375483372003087</v>
      </c>
      <c r="AF99" s="24">
        <v>7.4825986078886325E-2</v>
      </c>
      <c r="AG99" s="24">
        <v>2.9195668986852288E-2</v>
      </c>
    </row>
    <row r="100" spans="1:33" x14ac:dyDescent="0.35">
      <c r="A100" s="24" t="s">
        <v>1086</v>
      </c>
      <c r="B100" s="24">
        <v>0.13964442085710491</v>
      </c>
      <c r="C100" s="24">
        <v>0.15496882048560429</v>
      </c>
      <c r="D100" s="24">
        <v>0.14548228738224755</v>
      </c>
      <c r="E100" s="24">
        <v>0.13460262703993631</v>
      </c>
      <c r="F100" s="24">
        <v>0.13135199681570919</v>
      </c>
      <c r="G100" s="24">
        <v>0.13015788775374815</v>
      </c>
      <c r="H100" s="24">
        <v>9.5595064349210557E-2</v>
      </c>
      <c r="I100" s="24">
        <v>6.8196895316438882E-2</v>
      </c>
      <c r="J100" s="24">
        <v>0.12552732727102281</v>
      </c>
      <c r="K100" s="24">
        <v>0.14877660073122717</v>
      </c>
      <c r="L100" s="24">
        <v>0.14483922377425701</v>
      </c>
      <c r="M100" s="24">
        <v>0.13818318177556957</v>
      </c>
      <c r="N100" s="24">
        <v>0.12908971594637664</v>
      </c>
      <c r="O100" s="24">
        <v>0.13546451673385204</v>
      </c>
      <c r="P100" s="24">
        <v>0.10443423643011156</v>
      </c>
      <c r="Q100" s="24">
        <v>7.3685197337583178E-2</v>
      </c>
      <c r="R100" s="24">
        <v>0.19727315467795015</v>
      </c>
      <c r="S100" s="24">
        <v>0.15552421250587684</v>
      </c>
      <c r="T100" s="24">
        <v>8.058298072402445E-2</v>
      </c>
      <c r="U100" s="24">
        <v>4.3723554301833549E-2</v>
      </c>
      <c r="V100" s="24">
        <v>0.22209685002350735</v>
      </c>
      <c r="W100" s="24">
        <v>0.17517630465444289</v>
      </c>
      <c r="X100" s="24">
        <v>9.1678420310296174E-2</v>
      </c>
      <c r="Y100" s="24">
        <v>3.3944522802068638E-2</v>
      </c>
      <c r="Z100" s="24">
        <v>0.16319659785594043</v>
      </c>
      <c r="AA100" s="24">
        <v>0.15548861522105076</v>
      </c>
      <c r="AB100" s="24">
        <v>0.12359351466288652</v>
      </c>
      <c r="AC100" s="24">
        <v>9.7900239213254178E-2</v>
      </c>
      <c r="AD100" s="24">
        <v>0.16868964295206876</v>
      </c>
      <c r="AE100" s="24">
        <v>0.14361655001328963</v>
      </c>
      <c r="AF100" s="24">
        <v>9.2584389120226845E-2</v>
      </c>
      <c r="AG100" s="24">
        <v>5.4930450961282899E-2</v>
      </c>
    </row>
    <row r="101" spans="1:33" x14ac:dyDescent="0.35">
      <c r="A101" s="24" t="s">
        <v>1088</v>
      </c>
      <c r="B101" s="24">
        <v>0.15334742776603244</v>
      </c>
      <c r="C101" s="24">
        <v>0.16462297392529945</v>
      </c>
      <c r="D101" s="24">
        <v>0.16490486257928122</v>
      </c>
      <c r="E101" s="24">
        <v>0.1214940098661029</v>
      </c>
      <c r="F101" s="24">
        <v>0.1405214940098661</v>
      </c>
      <c r="G101" s="24">
        <v>0.12628611698379144</v>
      </c>
      <c r="H101" s="24">
        <v>7.906976744186045E-2</v>
      </c>
      <c r="I101" s="24">
        <v>4.9753347427766034E-2</v>
      </c>
      <c r="J101" s="24">
        <v>0.12761506276150628</v>
      </c>
      <c r="K101" s="24">
        <v>0.1478382147838215</v>
      </c>
      <c r="L101" s="24">
        <v>0.17456996745699671</v>
      </c>
      <c r="M101" s="24">
        <v>0.14318921431892143</v>
      </c>
      <c r="N101" s="24">
        <v>0.12412831241283127</v>
      </c>
      <c r="O101" s="24">
        <v>0.13017201301720127</v>
      </c>
      <c r="P101" s="24">
        <v>8.8331008833100882E-2</v>
      </c>
      <c r="Q101" s="24">
        <v>6.4156206415620629E-2</v>
      </c>
      <c r="R101" s="24">
        <v>0.22079013729335939</v>
      </c>
      <c r="S101" s="24">
        <v>0.18044270103670501</v>
      </c>
      <c r="T101" s="24">
        <v>9.0501541047912581E-2</v>
      </c>
      <c r="U101" s="24">
        <v>4.0067245727094421E-2</v>
      </c>
      <c r="V101" s="24">
        <v>0.20594003922667412</v>
      </c>
      <c r="W101" s="24">
        <v>0.15074250490333421</v>
      </c>
      <c r="X101" s="24">
        <v>8.5177920986270694E-2</v>
      </c>
      <c r="Y101" s="24">
        <v>2.6337909778649474E-2</v>
      </c>
      <c r="Z101" s="24">
        <v>0.19051282051282048</v>
      </c>
      <c r="AA101" s="24">
        <v>0.15487179487179492</v>
      </c>
      <c r="AB101" s="24">
        <v>0.13538461538461544</v>
      </c>
      <c r="AC101" s="24">
        <v>9.9743589743589767E-2</v>
      </c>
      <c r="AD101" s="24">
        <v>0.15871794871794875</v>
      </c>
      <c r="AE101" s="24">
        <v>0.13102564102564099</v>
      </c>
      <c r="AF101" s="24">
        <v>8.4871794871794887E-2</v>
      </c>
      <c r="AG101" s="24">
        <v>4.4871794871794879E-2</v>
      </c>
    </row>
    <row r="102" spans="1:33" x14ac:dyDescent="0.35">
      <c r="A102" s="24" t="s">
        <v>1090</v>
      </c>
      <c r="B102" s="24">
        <v>0.15244444444444444</v>
      </c>
      <c r="C102" s="24">
        <v>0.15318518518518523</v>
      </c>
      <c r="D102" s="24">
        <v>0.13837037037037039</v>
      </c>
      <c r="E102" s="24">
        <v>0.1188148148148148</v>
      </c>
      <c r="F102" s="24">
        <v>0.15096296296296294</v>
      </c>
      <c r="G102" s="24">
        <v>0.12740740740740741</v>
      </c>
      <c r="H102" s="24">
        <v>0.10370370370370371</v>
      </c>
      <c r="I102" s="24">
        <v>5.5111111111111111E-2</v>
      </c>
      <c r="J102" s="24">
        <v>0.13037190082644631</v>
      </c>
      <c r="K102" s="24">
        <v>0.14938016528925627</v>
      </c>
      <c r="L102" s="24">
        <v>0.1409090909090909</v>
      </c>
      <c r="M102" s="24">
        <v>0.12913223140495869</v>
      </c>
      <c r="N102" s="24">
        <v>0.15041322314049588</v>
      </c>
      <c r="O102" s="24">
        <v>0.13223140495867772</v>
      </c>
      <c r="P102" s="24">
        <v>0.10764462809917352</v>
      </c>
      <c r="Q102" s="24">
        <v>5.9917355371900814E-2</v>
      </c>
      <c r="R102" s="24">
        <v>0.20987030486777836</v>
      </c>
      <c r="S102" s="24">
        <v>0.13020043793161529</v>
      </c>
      <c r="T102" s="24">
        <v>7.0069058447027113E-2</v>
      </c>
      <c r="U102" s="24">
        <v>3.0149907360619847E-2</v>
      </c>
      <c r="V102" s="24">
        <v>0.28869799562068366</v>
      </c>
      <c r="W102" s="24">
        <v>0.15782381674246251</v>
      </c>
      <c r="X102" s="24">
        <v>9.2134074448374556E-2</v>
      </c>
      <c r="Y102" s="24">
        <v>2.1054404581438434E-2</v>
      </c>
      <c r="Z102" s="24">
        <v>0.18425291985501407</v>
      </c>
      <c r="AA102" s="24">
        <v>0.15827627869512684</v>
      </c>
      <c r="AB102" s="24">
        <v>0.11699556987515101</v>
      </c>
      <c r="AC102" s="24">
        <v>9.0012082158679022E-2</v>
      </c>
      <c r="AD102" s="24">
        <v>0.19069673781715665</v>
      </c>
      <c r="AE102" s="24">
        <v>0.12706403544099881</v>
      </c>
      <c r="AF102" s="24">
        <v>9.1824405960531597E-2</v>
      </c>
      <c r="AG102" s="24">
        <v>4.0877970197341927E-2</v>
      </c>
    </row>
    <row r="103" spans="1:33" x14ac:dyDescent="0.35">
      <c r="A103" s="24" t="s">
        <v>1092</v>
      </c>
      <c r="B103" s="24">
        <v>0.15123842060311413</v>
      </c>
      <c r="C103" s="24">
        <v>0.16556073845345251</v>
      </c>
      <c r="D103" s="24">
        <v>0.14355167203206098</v>
      </c>
      <c r="E103" s="24">
        <v>0.12857236712436768</v>
      </c>
      <c r="F103" s="24">
        <v>0.12837527100716112</v>
      </c>
      <c r="G103" s="24">
        <v>0.13560212863806581</v>
      </c>
      <c r="H103" s="24">
        <v>9.5920110373825626E-2</v>
      </c>
      <c r="I103" s="24">
        <v>5.1179291767952162E-2</v>
      </c>
      <c r="J103" s="24">
        <v>0.13408582271090783</v>
      </c>
      <c r="K103" s="24">
        <v>0.16035808115208711</v>
      </c>
      <c r="L103" s="24">
        <v>0.15315753624598619</v>
      </c>
      <c r="M103" s="24">
        <v>0.13865914177289093</v>
      </c>
      <c r="N103" s="24">
        <v>0.12143621679478445</v>
      </c>
      <c r="O103" s="24">
        <v>0.13321008076286853</v>
      </c>
      <c r="P103" s="24">
        <v>0.10100223800720055</v>
      </c>
      <c r="Q103" s="24">
        <v>5.8090882553274319E-2</v>
      </c>
      <c r="R103" s="24">
        <v>0.20755320851336215</v>
      </c>
      <c r="S103" s="24">
        <v>0.16978716594655141</v>
      </c>
      <c r="T103" s="24">
        <v>9.4895183229316699E-2</v>
      </c>
      <c r="U103" s="24">
        <v>2.5924147863658185E-2</v>
      </c>
      <c r="V103" s="24">
        <v>0.22275564090254435</v>
      </c>
      <c r="W103" s="24">
        <v>0.17218755000800129</v>
      </c>
      <c r="X103" s="24">
        <v>8.5453672587614049E-2</v>
      </c>
      <c r="Y103" s="24">
        <v>2.144343094895184E-2</v>
      </c>
      <c r="Z103" s="24">
        <v>0.16754787921513339</v>
      </c>
      <c r="AA103" s="24">
        <v>0.17236517448008451</v>
      </c>
      <c r="AB103" s="24">
        <v>0.13394430736693688</v>
      </c>
      <c r="AC103" s="24">
        <v>0.10351310069322052</v>
      </c>
      <c r="AD103" s="24">
        <v>0.15145106332980843</v>
      </c>
      <c r="AE103" s="24">
        <v>0.13770414757372809</v>
      </c>
      <c r="AF103" s="24">
        <v>8.9296204911291269E-2</v>
      </c>
      <c r="AG103" s="24">
        <v>4.4178122429796719E-2</v>
      </c>
    </row>
    <row r="104" spans="1:33" x14ac:dyDescent="0.35">
      <c r="A104" s="24" t="s">
        <v>1094</v>
      </c>
      <c r="B104" s="24">
        <v>0.18007787151200516</v>
      </c>
      <c r="C104" s="24">
        <v>0.140979883192732</v>
      </c>
      <c r="D104" s="24">
        <v>0.11096690460739776</v>
      </c>
      <c r="E104" s="24">
        <v>7.3815704088254386E-2</v>
      </c>
      <c r="F104" s="24">
        <v>0.20035691109669043</v>
      </c>
      <c r="G104" s="24">
        <v>0.15152498377676829</v>
      </c>
      <c r="H104" s="24">
        <v>9.7014925373134372E-2</v>
      </c>
      <c r="I104" s="24">
        <v>4.5262816353017515E-2</v>
      </c>
      <c r="J104" s="24">
        <v>0.13810143042912876</v>
      </c>
      <c r="K104" s="24">
        <v>0.15266579973992189</v>
      </c>
      <c r="L104" s="24">
        <v>0.13706111833550061</v>
      </c>
      <c r="M104" s="24">
        <v>0.10429128738621583</v>
      </c>
      <c r="N104" s="24">
        <v>0.16644993498049412</v>
      </c>
      <c r="O104" s="24">
        <v>0.13810143042912876</v>
      </c>
      <c r="P104" s="24">
        <v>9.9609882964889498E-2</v>
      </c>
      <c r="Q104" s="24">
        <v>6.3719115734720402E-2</v>
      </c>
      <c r="R104" s="24">
        <v>0.27656249999999999</v>
      </c>
      <c r="S104" s="24">
        <v>0.1640625</v>
      </c>
      <c r="T104" s="24">
        <v>7.2656250000000006E-2</v>
      </c>
      <c r="U104" s="24">
        <v>2.5781249999999999E-2</v>
      </c>
      <c r="V104" s="24">
        <v>0.25468750000000001</v>
      </c>
      <c r="W104" s="24">
        <v>0.13125000000000001</v>
      </c>
      <c r="X104" s="24">
        <v>6.7187499999999997E-2</v>
      </c>
      <c r="Y104" s="24">
        <v>7.8125E-3</v>
      </c>
      <c r="Z104" s="24">
        <v>0.19095276220976781</v>
      </c>
      <c r="AA104" s="24">
        <v>0.17213771016813451</v>
      </c>
      <c r="AB104" s="24">
        <v>0.1192954363490793</v>
      </c>
      <c r="AC104" s="24">
        <v>8.2866293034427524E-2</v>
      </c>
      <c r="AD104" s="24">
        <v>0.18895116092874301</v>
      </c>
      <c r="AE104" s="24">
        <v>0.13290632506004804</v>
      </c>
      <c r="AF104" s="24">
        <v>7.165732586068857E-2</v>
      </c>
      <c r="AG104" s="24">
        <v>4.1232986389111277E-2</v>
      </c>
    </row>
    <row r="105" spans="1:33" x14ac:dyDescent="0.35">
      <c r="A105" s="24" t="s">
        <v>1096</v>
      </c>
      <c r="B105" s="24">
        <v>0.15838537981109435</v>
      </c>
      <c r="C105" s="24">
        <v>0.16010829769559737</v>
      </c>
      <c r="D105" s="24">
        <v>0.14444820478109702</v>
      </c>
      <c r="E105" s="24">
        <v>0.1153431990893148</v>
      </c>
      <c r="F105" s="24">
        <v>0.14730947912500381</v>
      </c>
      <c r="G105" s="24">
        <v>0.13011106667076883</v>
      </c>
      <c r="H105" s="24">
        <v>9.6206504015014016E-2</v>
      </c>
      <c r="I105" s="24">
        <v>4.8087868812109649E-2</v>
      </c>
      <c r="J105" s="24">
        <v>0.14517607905728941</v>
      </c>
      <c r="K105" s="24">
        <v>0.15526199612863781</v>
      </c>
      <c r="L105" s="24">
        <v>0.14836825483071275</v>
      </c>
      <c r="M105" s="24">
        <v>0.1248684076476381</v>
      </c>
      <c r="N105" s="24">
        <v>0.13987842564607597</v>
      </c>
      <c r="O105" s="24">
        <v>0.13176214894556321</v>
      </c>
      <c r="P105" s="24">
        <v>0.10177607226542602</v>
      </c>
      <c r="Q105" s="24">
        <v>5.2908615478656579E-2</v>
      </c>
      <c r="R105" s="24">
        <v>0.20430289683211925</v>
      </c>
      <c r="S105" s="24">
        <v>0.15407419955954604</v>
      </c>
      <c r="T105" s="24">
        <v>9.8593935287142109E-2</v>
      </c>
      <c r="U105" s="24">
        <v>4.0149076740640346E-2</v>
      </c>
      <c r="V105" s="24">
        <v>0.22615619176689819</v>
      </c>
      <c r="W105" s="24">
        <v>0.16495849568016263</v>
      </c>
      <c r="X105" s="24">
        <v>8.6947314924614591E-2</v>
      </c>
      <c r="Y105" s="24">
        <v>2.4817889208876846E-2</v>
      </c>
      <c r="Z105" s="24">
        <v>0.18090389868388376</v>
      </c>
      <c r="AA105" s="24">
        <v>0.16099660624120518</v>
      </c>
      <c r="AB105" s="24">
        <v>0.13198410727588772</v>
      </c>
      <c r="AC105" s="24">
        <v>9.5066633556824764E-2</v>
      </c>
      <c r="AD105" s="24">
        <v>0.16612863173578349</v>
      </c>
      <c r="AE105" s="24">
        <v>0.13521231686118701</v>
      </c>
      <c r="AF105" s="24">
        <v>8.9851833457495228E-2</v>
      </c>
      <c r="AG105" s="24">
        <v>3.9855972187732805E-2</v>
      </c>
    </row>
    <row r="106" spans="1:33" x14ac:dyDescent="0.35">
      <c r="A106" s="24" t="s">
        <v>1098</v>
      </c>
      <c r="B106" s="24">
        <v>0.17593836782227001</v>
      </c>
      <c r="C106" s="24">
        <v>0.16554689599570005</v>
      </c>
      <c r="D106" s="24">
        <v>0.13858281823882465</v>
      </c>
      <c r="E106" s="24">
        <v>0.10346680999731252</v>
      </c>
      <c r="F106" s="24">
        <v>0.15112424975365049</v>
      </c>
      <c r="G106" s="24">
        <v>0.14127026784914451</v>
      </c>
      <c r="H106" s="24">
        <v>8.3042192958882016E-2</v>
      </c>
      <c r="I106" s="24">
        <v>4.1028397384215709E-2</v>
      </c>
      <c r="J106" s="24">
        <v>0.16604088443888187</v>
      </c>
      <c r="K106" s="24">
        <v>0.15905298289528583</v>
      </c>
      <c r="L106" s="24">
        <v>0.14789319983312477</v>
      </c>
      <c r="M106" s="24">
        <v>0.11024196912807677</v>
      </c>
      <c r="N106" s="24">
        <v>0.14090529828952855</v>
      </c>
      <c r="O106" s="24">
        <v>0.14142678347934923</v>
      </c>
      <c r="P106" s="24">
        <v>8.9799749687108896E-2</v>
      </c>
      <c r="Q106" s="24">
        <v>4.4639132248644145E-2</v>
      </c>
      <c r="R106" s="24">
        <v>0.27637444279346202</v>
      </c>
      <c r="S106" s="24">
        <v>0.15816410764404815</v>
      </c>
      <c r="T106" s="24">
        <v>7.9577348522370805E-2</v>
      </c>
      <c r="U106" s="24">
        <v>2.080237741456166E-2</v>
      </c>
      <c r="V106" s="24">
        <v>0.21627868581806181</v>
      </c>
      <c r="W106" s="24">
        <v>0.16443784051510649</v>
      </c>
      <c r="X106" s="24">
        <v>6.3727918111276177E-2</v>
      </c>
      <c r="Y106" s="24">
        <v>2.0637279181112755E-2</v>
      </c>
      <c r="Z106" s="24">
        <v>0.20965637233579812</v>
      </c>
      <c r="AA106" s="24">
        <v>0.16760910540814847</v>
      </c>
      <c r="AB106" s="24">
        <v>0.12367696099753518</v>
      </c>
      <c r="AC106" s="24">
        <v>8.4819486733362301E-2</v>
      </c>
      <c r="AD106" s="24">
        <v>0.17413368131071477</v>
      </c>
      <c r="AE106" s="24">
        <v>0.13150645208061479</v>
      </c>
      <c r="AF106" s="24">
        <v>7.7569957952733054E-2</v>
      </c>
      <c r="AG106" s="24">
        <v>3.1027983181093222E-2</v>
      </c>
    </row>
    <row r="107" spans="1:33" x14ac:dyDescent="0.35">
      <c r="A107" s="24" t="s">
        <v>1100</v>
      </c>
      <c r="B107" s="24">
        <v>0.15531058490771299</v>
      </c>
      <c r="C107" s="24">
        <v>0.16716829241759437</v>
      </c>
      <c r="D107" s="24">
        <v>0.14794937810494249</v>
      </c>
      <c r="E107" s="24">
        <v>0.12111542227218337</v>
      </c>
      <c r="F107" s="24">
        <v>0.14254632483591401</v>
      </c>
      <c r="G107" s="24">
        <v>0.12727997969322258</v>
      </c>
      <c r="H107" s="24">
        <v>8.7101570149037244E-2</v>
      </c>
      <c r="I107" s="24">
        <v>5.1528447619392979E-2</v>
      </c>
      <c r="J107" s="24">
        <v>0.14758593673489381</v>
      </c>
      <c r="K107" s="24">
        <v>0.15982763686220741</v>
      </c>
      <c r="L107" s="24">
        <v>0.14592106551757911</v>
      </c>
      <c r="M107" s="24">
        <v>0.1185486240329057</v>
      </c>
      <c r="N107" s="24">
        <v>0.14709626872980122</v>
      </c>
      <c r="O107" s="24">
        <v>0.134364900597395</v>
      </c>
      <c r="P107" s="24">
        <v>9.2743120164528486E-2</v>
      </c>
      <c r="Q107" s="24">
        <v>5.3912447360689453E-2</v>
      </c>
      <c r="R107" s="24">
        <v>0.24613195802952159</v>
      </c>
      <c r="S107" s="24">
        <v>0.16367300966269488</v>
      </c>
      <c r="T107" s="24">
        <v>8.8861224731756477E-2</v>
      </c>
      <c r="U107" s="24">
        <v>2.6261189163554455E-2</v>
      </c>
      <c r="V107" s="24">
        <v>0.22988914577034797</v>
      </c>
      <c r="W107" s="24">
        <v>0.1508684569328354</v>
      </c>
      <c r="X107" s="24">
        <v>7.4396822573952193E-2</v>
      </c>
      <c r="Y107" s="24">
        <v>1.9918193135337003E-2</v>
      </c>
      <c r="Z107" s="24">
        <v>0.19651156979359288</v>
      </c>
      <c r="AA107" s="24">
        <v>0.16077765005747413</v>
      </c>
      <c r="AB107" s="24">
        <v>0.12514368534159623</v>
      </c>
      <c r="AC107" s="24">
        <v>8.2462891698735552E-2</v>
      </c>
      <c r="AD107" s="24">
        <v>0.18076865410565249</v>
      </c>
      <c r="AE107" s="24">
        <v>0.13468938977460143</v>
      </c>
      <c r="AF107" s="24">
        <v>8.0513768804038197E-2</v>
      </c>
      <c r="AG107" s="24">
        <v>3.913239042430907E-2</v>
      </c>
    </row>
    <row r="108" spans="1:33" x14ac:dyDescent="0.35">
      <c r="A108" s="24" t="s">
        <v>1102</v>
      </c>
      <c r="B108" s="24">
        <v>0.16918875027681402</v>
      </c>
      <c r="C108" s="24">
        <v>0.16468590831918503</v>
      </c>
      <c r="D108" s="24">
        <v>0.13213257547796561</v>
      </c>
      <c r="E108" s="24">
        <v>0.10747767033291503</v>
      </c>
      <c r="F108" s="24">
        <v>0.1743559459658966</v>
      </c>
      <c r="G108" s="24">
        <v>0.12925370930833396</v>
      </c>
      <c r="H108" s="24">
        <v>8.2084594375138403E-2</v>
      </c>
      <c r="I108" s="24">
        <v>4.0820845943751377E-2</v>
      </c>
      <c r="J108" s="24">
        <v>0.14864705187285837</v>
      </c>
      <c r="K108" s="24">
        <v>0.16554413328606873</v>
      </c>
      <c r="L108" s="24">
        <v>0.13434952144629561</v>
      </c>
      <c r="M108" s="24">
        <v>0.11142620820040178</v>
      </c>
      <c r="N108" s="24">
        <v>0.1675528772302966</v>
      </c>
      <c r="O108" s="24">
        <v>0.1361219425735555</v>
      </c>
      <c r="P108" s="24">
        <v>8.8857379179959853E-2</v>
      </c>
      <c r="Q108" s="24">
        <v>4.7500886210563663E-2</v>
      </c>
      <c r="R108" s="24">
        <v>0.25764988009592327</v>
      </c>
      <c r="S108" s="24">
        <v>0.16700239808153475</v>
      </c>
      <c r="T108" s="24">
        <v>8.0383693045563517E-2</v>
      </c>
      <c r="U108" s="24">
        <v>3.1366906474820141E-2</v>
      </c>
      <c r="V108" s="24">
        <v>0.25419664268585124</v>
      </c>
      <c r="W108" s="24">
        <v>0.1333333333333333</v>
      </c>
      <c r="X108" s="24">
        <v>6.0431654676258995E-2</v>
      </c>
      <c r="Y108" s="24">
        <v>1.5635491606714628E-2</v>
      </c>
      <c r="Z108" s="24">
        <v>0.22603041657482911</v>
      </c>
      <c r="AA108" s="24">
        <v>0.16387480714128283</v>
      </c>
      <c r="AB108" s="24">
        <v>0.10425391227683486</v>
      </c>
      <c r="AC108" s="24">
        <v>7.185364778487989E-2</v>
      </c>
      <c r="AD108" s="24">
        <v>0.20817720960987432</v>
      </c>
      <c r="AE108" s="24">
        <v>0.13048269781794139</v>
      </c>
      <c r="AF108" s="24">
        <v>6.7004628609213135E-2</v>
      </c>
      <c r="AG108" s="24">
        <v>2.8322680185144368E-2</v>
      </c>
    </row>
    <row r="109" spans="1:33" x14ac:dyDescent="0.35">
      <c r="A109" s="24" t="s">
        <v>1233</v>
      </c>
      <c r="J109" s="24">
        <v>0.25688073394495409</v>
      </c>
      <c r="K109" s="24">
        <v>0.14678899082568811</v>
      </c>
      <c r="L109" s="24">
        <v>5.5045871559633031E-2</v>
      </c>
      <c r="M109" s="24">
        <v>3.6697247706422027E-2</v>
      </c>
      <c r="N109" s="24">
        <v>0.25688073394495409</v>
      </c>
      <c r="O109" s="24">
        <v>0.18348623853211013</v>
      </c>
      <c r="P109" s="24">
        <v>4.5871559633027525E-2</v>
      </c>
      <c r="Q109" s="24">
        <v>1.8348623853211014E-2</v>
      </c>
      <c r="R109" s="24">
        <v>0.34051144010767159</v>
      </c>
      <c r="S109" s="24">
        <v>0.18169582772543749</v>
      </c>
      <c r="T109" s="24">
        <v>7.4024226110363398E-2</v>
      </c>
      <c r="U109" s="24">
        <v>2.1085688649618656E-2</v>
      </c>
      <c r="V109" s="24">
        <v>0.22566173171825937</v>
      </c>
      <c r="W109" s="24">
        <v>0.10946612830865859</v>
      </c>
      <c r="X109" s="24">
        <v>3.6339165545087496E-2</v>
      </c>
      <c r="Y109" s="24">
        <v>1.1215791834903545E-2</v>
      </c>
      <c r="Z109" s="24">
        <v>0.34033898305084742</v>
      </c>
      <c r="AA109" s="24">
        <v>0.19661016949152543</v>
      </c>
      <c r="AB109" s="24">
        <v>6.9830508474576281E-2</v>
      </c>
      <c r="AC109" s="24">
        <v>2.2372881355932205E-2</v>
      </c>
      <c r="AD109" s="24">
        <v>0.22711864406779661</v>
      </c>
      <c r="AE109" s="24">
        <v>0.10508474576271182</v>
      </c>
      <c r="AF109" s="24">
        <v>2.9152542372881351E-2</v>
      </c>
      <c r="AG109" s="24">
        <v>9.4915254237288131E-3</v>
      </c>
    </row>
    <row r="110" spans="1:33" x14ac:dyDescent="0.35">
      <c r="A110" s="24" t="s">
        <v>1104</v>
      </c>
      <c r="B110" s="24">
        <v>0.14700392611186203</v>
      </c>
      <c r="C110" s="24">
        <v>0.1575593743966017</v>
      </c>
      <c r="D110" s="24">
        <v>0.14037458968912916</v>
      </c>
      <c r="E110" s="24">
        <v>0.13277981592327998</v>
      </c>
      <c r="F110" s="24">
        <v>0.13220055351741003</v>
      </c>
      <c r="G110" s="24">
        <v>0.13181437858016351</v>
      </c>
      <c r="H110" s="24">
        <v>0.10233635837034177</v>
      </c>
      <c r="I110" s="24">
        <v>5.5931003411211919E-2</v>
      </c>
      <c r="J110" s="24">
        <v>0.14519345831671324</v>
      </c>
      <c r="K110" s="24">
        <v>0.15436777024331877</v>
      </c>
      <c r="L110" s="24">
        <v>0.13881132828081372</v>
      </c>
      <c r="M110" s="24">
        <v>0.12780215396888711</v>
      </c>
      <c r="N110" s="24">
        <v>0.14248105305145597</v>
      </c>
      <c r="O110" s="24">
        <v>0.13825289190267256</v>
      </c>
      <c r="P110" s="24">
        <v>9.6848823294774622E-2</v>
      </c>
      <c r="Q110" s="24">
        <v>5.6242520941364178E-2</v>
      </c>
      <c r="R110" s="24">
        <v>0.19691796622681548</v>
      </c>
      <c r="S110" s="24">
        <v>0.14948786564547387</v>
      </c>
      <c r="T110" s="24">
        <v>9.3199224877733675E-2</v>
      </c>
      <c r="U110" s="24">
        <v>4.7430100581341693E-2</v>
      </c>
      <c r="V110" s="24">
        <v>0.24397896096705721</v>
      </c>
      <c r="W110" s="24">
        <v>0.16766632831964559</v>
      </c>
      <c r="X110" s="24">
        <v>7.5574420965211761E-2</v>
      </c>
      <c r="Y110" s="24">
        <v>2.5745132416720488E-2</v>
      </c>
      <c r="Z110" s="24">
        <v>0.17665342773268861</v>
      </c>
      <c r="AA110" s="24">
        <v>0.15083750647556557</v>
      </c>
      <c r="AB110" s="24">
        <v>0.12156795026765672</v>
      </c>
      <c r="AC110" s="24">
        <v>9.2557416681056812E-2</v>
      </c>
      <c r="AD110" s="24">
        <v>0.18951821792436535</v>
      </c>
      <c r="AE110" s="24">
        <v>0.13874978414781561</v>
      </c>
      <c r="AF110" s="24">
        <v>8.694525988603001E-2</v>
      </c>
      <c r="AG110" s="24">
        <v>4.3170436884821278E-2</v>
      </c>
    </row>
    <row r="111" spans="1:33" x14ac:dyDescent="0.35">
      <c r="A111" s="24" t="s">
        <v>1106</v>
      </c>
      <c r="B111" s="24">
        <v>0.15962599977469868</v>
      </c>
      <c r="C111" s="24">
        <v>0.16255491720175733</v>
      </c>
      <c r="D111" s="24">
        <v>0.1224512785851076</v>
      </c>
      <c r="E111" s="24">
        <v>9.485186436859297E-2</v>
      </c>
      <c r="F111" s="24">
        <v>0.18283203785062524</v>
      </c>
      <c r="G111" s="24">
        <v>0.13619466035822916</v>
      </c>
      <c r="H111" s="24">
        <v>9.2824152303706234E-2</v>
      </c>
      <c r="I111" s="24">
        <v>4.8665089557282881E-2</v>
      </c>
      <c r="J111" s="24">
        <v>0.1431244153414406</v>
      </c>
      <c r="K111" s="24">
        <v>0.15419395073277203</v>
      </c>
      <c r="L111" s="24">
        <v>0.13111942625506703</v>
      </c>
      <c r="M111" s="24">
        <v>0.1085126286248831</v>
      </c>
      <c r="N111" s="24">
        <v>0.16744621141253505</v>
      </c>
      <c r="O111" s="24">
        <v>0.13953850951044591</v>
      </c>
      <c r="P111" s="24">
        <v>0.10399126909884626</v>
      </c>
      <c r="Q111" s="24">
        <v>5.2073589024009971E-2</v>
      </c>
      <c r="R111" s="24">
        <v>0.24327202323330113</v>
      </c>
      <c r="S111" s="24">
        <v>0.16021297192642789</v>
      </c>
      <c r="T111" s="24">
        <v>5.6243949661181035E-2</v>
      </c>
      <c r="U111" s="24">
        <v>1.945788964181994E-2</v>
      </c>
      <c r="V111" s="24">
        <v>0.27889641819941918</v>
      </c>
      <c r="W111" s="24">
        <v>0.15876089060987419</v>
      </c>
      <c r="X111" s="24">
        <v>6.3020329138431766E-2</v>
      </c>
      <c r="Y111" s="24">
        <v>2.0135527589545017E-2</v>
      </c>
      <c r="Z111" s="24">
        <v>0.20852785558667911</v>
      </c>
      <c r="AA111" s="24">
        <v>0.15873015873015869</v>
      </c>
      <c r="AB111" s="24">
        <v>9.5549330843448479E-2</v>
      </c>
      <c r="AC111" s="24">
        <v>6.0379707438530959E-2</v>
      </c>
      <c r="AD111" s="24">
        <v>0.22844693432928723</v>
      </c>
      <c r="AE111" s="24">
        <v>0.14379084967320263</v>
      </c>
      <c r="AF111" s="24">
        <v>7.1584189231248055E-2</v>
      </c>
      <c r="AG111" s="24">
        <v>3.2990974167444759E-2</v>
      </c>
    </row>
    <row r="112" spans="1:33" x14ac:dyDescent="0.35">
      <c r="A112" s="24" t="s">
        <v>1237</v>
      </c>
      <c r="J112" s="24">
        <v>0.17505168849069605</v>
      </c>
      <c r="K112" s="24">
        <v>0.12956581667815301</v>
      </c>
      <c r="L112" s="24">
        <v>7.4431426602343198E-2</v>
      </c>
      <c r="M112" s="24">
        <v>3.032391454169538E-2</v>
      </c>
      <c r="N112" s="24">
        <v>0.24603721571330112</v>
      </c>
      <c r="O112" s="24">
        <v>0.21019986216402481</v>
      </c>
      <c r="P112" s="24">
        <v>0.10337698139214338</v>
      </c>
      <c r="Q112" s="24">
        <v>3.1013094417643002E-2</v>
      </c>
      <c r="R112" s="24">
        <v>0.22174405436013589</v>
      </c>
      <c r="S112" s="24">
        <v>0.1309173272933182</v>
      </c>
      <c r="T112" s="24">
        <v>4.6659116647791606E-2</v>
      </c>
      <c r="U112" s="24">
        <v>1.1325028312570779E-2</v>
      </c>
      <c r="V112" s="24">
        <v>0.32502831257078152</v>
      </c>
      <c r="W112" s="24">
        <v>0.1882219705549264</v>
      </c>
      <c r="X112" s="24">
        <v>6.5685164212910513E-2</v>
      </c>
      <c r="Y112" s="24">
        <v>1.0419026047565118E-2</v>
      </c>
      <c r="Z112" s="24">
        <v>0.20735785953177255</v>
      </c>
      <c r="AA112" s="24">
        <v>0.13043478260869565</v>
      </c>
      <c r="AB112" s="24">
        <v>5.2257525083612047E-2</v>
      </c>
      <c r="AC112" s="24">
        <v>1.7140468227424748E-2</v>
      </c>
      <c r="AD112" s="24">
        <v>0.3173076923076924</v>
      </c>
      <c r="AE112" s="24">
        <v>0.18478260869565216</v>
      </c>
      <c r="AF112" s="24">
        <v>7.5668896321070239E-2</v>
      </c>
      <c r="AG112" s="24">
        <v>1.5050167224080268E-2</v>
      </c>
    </row>
    <row r="113" spans="1:33" x14ac:dyDescent="0.35">
      <c r="A113" s="24" t="s">
        <v>1108</v>
      </c>
      <c r="B113" s="24">
        <v>0.17770092226613965</v>
      </c>
      <c r="C113" s="24">
        <v>0.17473649538866931</v>
      </c>
      <c r="D113" s="24">
        <v>0.14863306982872201</v>
      </c>
      <c r="E113" s="24">
        <v>0.106637022397892</v>
      </c>
      <c r="F113" s="24">
        <v>0.1338932806324111</v>
      </c>
      <c r="G113" s="24">
        <v>0.1297760210803689</v>
      </c>
      <c r="H113" s="24">
        <v>8.7862318840579698E-2</v>
      </c>
      <c r="I113" s="24">
        <v>4.0760869565217392E-2</v>
      </c>
      <c r="J113" s="24">
        <v>0.15566071556607153</v>
      </c>
      <c r="K113" s="24">
        <v>0.16404961640496163</v>
      </c>
      <c r="L113" s="24">
        <v>0.13766401376640136</v>
      </c>
      <c r="M113" s="24">
        <v>9.7440309744030978E-2</v>
      </c>
      <c r="N113" s="24">
        <v>0.15981931598193161</v>
      </c>
      <c r="O113" s="24">
        <v>0.14426041442604151</v>
      </c>
      <c r="P113" s="24">
        <v>9.7655409765540963E-2</v>
      </c>
      <c r="Q113" s="24">
        <v>4.3450204345020442E-2</v>
      </c>
      <c r="R113" s="24">
        <v>0.24885884075445697</v>
      </c>
      <c r="S113" s="24">
        <v>0.14847988975971066</v>
      </c>
      <c r="T113" s="24">
        <v>7.3077254327792621E-2</v>
      </c>
      <c r="U113" s="24">
        <v>2.6354319180087845E-2</v>
      </c>
      <c r="V113" s="24">
        <v>0.24769615020239433</v>
      </c>
      <c r="W113" s="24">
        <v>0.15946085608474725</v>
      </c>
      <c r="X113" s="24">
        <v>7.2431315132202218E-2</v>
      </c>
      <c r="Y113" s="24">
        <v>2.3641374558608208E-2</v>
      </c>
      <c r="Z113" s="24">
        <v>0.21481354184567783</v>
      </c>
      <c r="AA113" s="24">
        <v>0.16543506902675148</v>
      </c>
      <c r="AB113" s="24">
        <v>0.10975539898035172</v>
      </c>
      <c r="AC113" s="24">
        <v>6.3412957552844137E-2</v>
      </c>
      <c r="AD113" s="24">
        <v>0.19304576960531591</v>
      </c>
      <c r="AE113" s="24">
        <v>0.14137595234003544</v>
      </c>
      <c r="AF113" s="24">
        <v>7.9796070344274508E-2</v>
      </c>
      <c r="AG113" s="24">
        <v>3.2365240304748806E-2</v>
      </c>
    </row>
    <row r="114" spans="1:33" x14ac:dyDescent="0.35">
      <c r="A114" s="24" t="s">
        <v>1110</v>
      </c>
      <c r="B114" s="24">
        <v>0.14170059215396</v>
      </c>
      <c r="C114" s="24">
        <v>0.15974278312361212</v>
      </c>
      <c r="D114" s="24">
        <v>0.15234085862324201</v>
      </c>
      <c r="E114" s="24">
        <v>0.12356587712805328</v>
      </c>
      <c r="F114" s="24">
        <v>0.13587157660991858</v>
      </c>
      <c r="G114" s="24">
        <v>0.12874722427831237</v>
      </c>
      <c r="H114" s="24">
        <v>9.9787194670614379E-2</v>
      </c>
      <c r="I114" s="24">
        <v>5.8243893412287216E-2</v>
      </c>
      <c r="J114" s="24">
        <v>0.12620598166907859</v>
      </c>
      <c r="K114" s="24">
        <v>0.15074770863482875</v>
      </c>
      <c r="L114" s="24">
        <v>0.15309937288953204</v>
      </c>
      <c r="M114" s="24">
        <v>0.13187409551374821</v>
      </c>
      <c r="N114" s="24">
        <v>0.13066811384466956</v>
      </c>
      <c r="O114" s="24">
        <v>0.13718041485769417</v>
      </c>
      <c r="P114" s="24">
        <v>0.10733236854799806</v>
      </c>
      <c r="Q114" s="24">
        <v>6.2891944042450562E-2</v>
      </c>
      <c r="R114" s="24">
        <v>0.2264362657091562</v>
      </c>
      <c r="S114" s="24">
        <v>0.16803186714542187</v>
      </c>
      <c r="T114" s="24">
        <v>8.7690754039497276E-2</v>
      </c>
      <c r="U114" s="24">
        <v>2.8613105924596049E-2</v>
      </c>
      <c r="V114" s="24">
        <v>0.24955116696588872</v>
      </c>
      <c r="W114" s="24">
        <v>0.15692324955116699</v>
      </c>
      <c r="X114" s="24">
        <v>6.5305206463195695E-2</v>
      </c>
      <c r="Y114" s="24">
        <v>1.7448384201077197E-2</v>
      </c>
      <c r="Z114" s="24">
        <v>0.17333260081309745</v>
      </c>
      <c r="AA114" s="24">
        <v>0.16311394352268985</v>
      </c>
      <c r="AB114" s="24">
        <v>0.12729370398857268</v>
      </c>
      <c r="AC114" s="24">
        <v>9.1803098560597735E-2</v>
      </c>
      <c r="AD114" s="24">
        <v>0.17487089330842762</v>
      </c>
      <c r="AE114" s="24">
        <v>0.13701791011976705</v>
      </c>
      <c r="AF114" s="24">
        <v>8.8781452587627707E-2</v>
      </c>
      <c r="AG114" s="24">
        <v>4.3786397099219859E-2</v>
      </c>
    </row>
    <row r="115" spans="1:33" x14ac:dyDescent="0.35">
      <c r="A115" s="24" t="s">
        <v>840</v>
      </c>
      <c r="B115" s="24">
        <v>0.1578687528482455</v>
      </c>
      <c r="C115" s="24">
        <v>0.16645146589700743</v>
      </c>
      <c r="D115" s="24">
        <v>0.14708339662767739</v>
      </c>
      <c r="E115" s="24">
        <v>0.11806926933009269</v>
      </c>
      <c r="F115" s="24">
        <v>0.13979188819687069</v>
      </c>
      <c r="G115" s="24">
        <v>0.12680388880449647</v>
      </c>
      <c r="H115" s="24">
        <v>9.4257937110739765E-2</v>
      </c>
      <c r="I115" s="24">
        <v>4.9673401184870118E-2</v>
      </c>
      <c r="J115" s="24">
        <v>0.14148239148239139</v>
      </c>
      <c r="K115" s="24">
        <v>0.16641072891072897</v>
      </c>
      <c r="L115" s="24">
        <v>0.14905814905814913</v>
      </c>
      <c r="M115" s="24">
        <v>0.12197993447993448</v>
      </c>
      <c r="N115" s="24">
        <v>0.13580057330057327</v>
      </c>
      <c r="O115" s="24">
        <v>0.13129606879606878</v>
      </c>
      <c r="P115" s="24">
        <v>9.9252661752661758E-2</v>
      </c>
      <c r="Q115" s="24">
        <v>5.4719492219492225E-2</v>
      </c>
      <c r="R115" s="24">
        <v>0.26695135923341329</v>
      </c>
      <c r="S115" s="24">
        <v>0.14956775335902511</v>
      </c>
      <c r="T115" s="24">
        <v>6.6347255494219354E-2</v>
      </c>
      <c r="U115" s="24">
        <v>1.9268826163941252E-2</v>
      </c>
      <c r="V115" s="24">
        <v>0.26518071034267265</v>
      </c>
      <c r="W115" s="24">
        <v>0.15800437454431829</v>
      </c>
      <c r="X115" s="24">
        <v>5.8848036662847637E-2</v>
      </c>
      <c r="Y115" s="24">
        <v>1.5831684199562549E-2</v>
      </c>
      <c r="Z115" s="24">
        <v>0.19156451277789327</v>
      </c>
      <c r="AA115" s="24">
        <v>0.16774014820970981</v>
      </c>
      <c r="AB115" s="24">
        <v>0.12729413394279379</v>
      </c>
      <c r="AC115" s="24">
        <v>9.6059283883925498E-2</v>
      </c>
      <c r="AD115" s="24">
        <v>0.16441581826996329</v>
      </c>
      <c r="AE115" s="24">
        <v>0.1279174458064963</v>
      </c>
      <c r="AF115" s="24">
        <v>8.3939330978599611E-2</v>
      </c>
      <c r="AG115" s="24">
        <v>4.106932613061845E-2</v>
      </c>
    </row>
    <row r="116" spans="1:33" x14ac:dyDescent="0.35">
      <c r="A116" s="24" t="s">
        <v>842</v>
      </c>
      <c r="B116" s="24">
        <v>0.13780260707635009</v>
      </c>
      <c r="C116" s="24">
        <v>0.15951050811386003</v>
      </c>
      <c r="D116" s="24">
        <v>0.15099760574620907</v>
      </c>
      <c r="E116" s="24">
        <v>0.13280127693535518</v>
      </c>
      <c r="F116" s="24">
        <v>0.13200319233838784</v>
      </c>
      <c r="G116" s="24">
        <v>0.12998137802607079</v>
      </c>
      <c r="H116" s="24">
        <v>9.9015695663740314E-2</v>
      </c>
      <c r="I116" s="24">
        <v>5.78877361000266E-2</v>
      </c>
      <c r="J116" s="24">
        <v>0.12482484820177488</v>
      </c>
      <c r="K116" s="24">
        <v>0.14759458197104161</v>
      </c>
      <c r="L116" s="24">
        <v>0.1462517515179822</v>
      </c>
      <c r="M116" s="24">
        <v>0.13019617001401215</v>
      </c>
      <c r="N116" s="24">
        <v>0.1363848668846333</v>
      </c>
      <c r="O116" s="24">
        <v>0.14006305464736102</v>
      </c>
      <c r="P116" s="24">
        <v>0.11133815973844002</v>
      </c>
      <c r="Q116" s="24">
        <v>6.3346567024754788E-2</v>
      </c>
      <c r="R116" s="24">
        <v>0.22119372037914695</v>
      </c>
      <c r="S116" s="24">
        <v>0.15447274881516587</v>
      </c>
      <c r="T116" s="24">
        <v>7.2422985781990523E-2</v>
      </c>
      <c r="U116" s="24">
        <v>2.673281990521326E-2</v>
      </c>
      <c r="V116" s="24">
        <v>0.24629739336492895</v>
      </c>
      <c r="W116" s="24">
        <v>0.17654028436018956</v>
      </c>
      <c r="X116" s="24">
        <v>7.9976303317535524E-2</v>
      </c>
      <c r="Y116" s="24">
        <v>2.2363744075829393E-2</v>
      </c>
      <c r="Z116" s="24">
        <v>0.18011889035667111</v>
      </c>
      <c r="AA116" s="24">
        <v>0.15871862615587845</v>
      </c>
      <c r="AB116" s="24">
        <v>0.12232496697490096</v>
      </c>
      <c r="AC116" s="24">
        <v>9.2272126816380445E-2</v>
      </c>
      <c r="AD116" s="24">
        <v>0.1754953764861294</v>
      </c>
      <c r="AE116" s="24">
        <v>0.13857331571994716</v>
      </c>
      <c r="AF116" s="24">
        <v>8.9431968295904898E-2</v>
      </c>
      <c r="AG116" s="24">
        <v>4.3064729194187593E-2</v>
      </c>
    </row>
    <row r="117" spans="1:33" x14ac:dyDescent="0.35">
      <c r="A117" s="24" t="s">
        <v>844</v>
      </c>
      <c r="B117" s="24">
        <v>0.1379693531407182</v>
      </c>
      <c r="C117" s="24">
        <v>0.157562287986899</v>
      </c>
      <c r="D117" s="24">
        <v>0.15001754591180252</v>
      </c>
      <c r="E117" s="24">
        <v>0.13387530705345652</v>
      </c>
      <c r="F117" s="24">
        <v>0.13545443911568603</v>
      </c>
      <c r="G117" s="24">
        <v>0.12773423792256405</v>
      </c>
      <c r="H117" s="24">
        <v>9.7496783249502894E-2</v>
      </c>
      <c r="I117" s="24">
        <v>5.9890045619370703E-2</v>
      </c>
      <c r="J117" s="24">
        <v>0.12867396657410801</v>
      </c>
      <c r="K117" s="24">
        <v>0.14695866296432128</v>
      </c>
      <c r="L117" s="24">
        <v>0.14109079478178863</v>
      </c>
      <c r="M117" s="24">
        <v>0.12600199088384764</v>
      </c>
      <c r="N117" s="24">
        <v>0.14889715513176505</v>
      </c>
      <c r="O117" s="24">
        <v>0.13967621941635663</v>
      </c>
      <c r="P117" s="24">
        <v>0.10389270183894798</v>
      </c>
      <c r="Q117" s="24">
        <v>6.4808508408864679E-2</v>
      </c>
      <c r="R117" s="24">
        <v>0.21987515605493127</v>
      </c>
      <c r="S117" s="24">
        <v>0.14461922596754059</v>
      </c>
      <c r="T117" s="24">
        <v>7.3208489388264658E-2</v>
      </c>
      <c r="U117" s="24">
        <v>2.9612983770287146E-2</v>
      </c>
      <c r="V117" s="24">
        <v>0.26681647940074904</v>
      </c>
      <c r="W117" s="24">
        <v>0.16174781523096132</v>
      </c>
      <c r="X117" s="24">
        <v>8.124843945068666E-2</v>
      </c>
      <c r="Y117" s="24">
        <v>2.2871410736579265E-2</v>
      </c>
      <c r="Z117" s="24">
        <v>0.17842451665981077</v>
      </c>
      <c r="AA117" s="24">
        <v>0.15739407651172357</v>
      </c>
      <c r="AB117" s="24">
        <v>0.1182126696832579</v>
      </c>
      <c r="AC117" s="24">
        <v>9.0292060880296177E-2</v>
      </c>
      <c r="AD117" s="24">
        <v>0.18258946935417528</v>
      </c>
      <c r="AE117" s="24">
        <v>0.13908885232414647</v>
      </c>
      <c r="AF117" s="24">
        <v>8.8286713286713281E-2</v>
      </c>
      <c r="AG117" s="24">
        <v>4.5711641299876579E-2</v>
      </c>
    </row>
    <row r="118" spans="1:33" x14ac:dyDescent="0.35">
      <c r="A118" s="24" t="s">
        <v>846</v>
      </c>
      <c r="B118" s="24">
        <v>0.1354609516044494</v>
      </c>
      <c r="C118" s="24">
        <v>0.16114378894647949</v>
      </c>
      <c r="D118" s="24">
        <v>0.14990390775144138</v>
      </c>
      <c r="E118" s="24">
        <v>0.14227476559315122</v>
      </c>
      <c r="F118" s="24">
        <v>0.1197367654766758</v>
      </c>
      <c r="G118" s="24">
        <v>0.12567701356939023</v>
      </c>
      <c r="H118" s="24">
        <v>9.8596470793780228E-2</v>
      </c>
      <c r="I118" s="24">
        <v>6.720633626463221E-2</v>
      </c>
      <c r="J118" s="24">
        <v>0.11020860254753552</v>
      </c>
      <c r="K118" s="24">
        <v>0.15340594424958459</v>
      </c>
      <c r="L118" s="24">
        <v>0.16300535351670667</v>
      </c>
      <c r="M118" s="24">
        <v>0.1564519106516522</v>
      </c>
      <c r="N118" s="24">
        <v>0.10845486431604204</v>
      </c>
      <c r="O118" s="24">
        <v>0.12959202510614731</v>
      </c>
      <c r="P118" s="24">
        <v>0.10300904559719402</v>
      </c>
      <c r="Q118" s="24">
        <v>7.5872254015137558E-2</v>
      </c>
      <c r="R118" s="24">
        <v>0.20883813306852037</v>
      </c>
      <c r="S118" s="24">
        <v>0.18838133068520355</v>
      </c>
      <c r="T118" s="24">
        <v>8.570009930486594E-2</v>
      </c>
      <c r="U118" s="24">
        <v>3.4458788480635549E-2</v>
      </c>
      <c r="V118" s="24">
        <v>0.20675273088381327</v>
      </c>
      <c r="W118" s="24">
        <v>0.16782522343594838</v>
      </c>
      <c r="X118" s="24">
        <v>8.2125124131082416E-2</v>
      </c>
      <c r="Y118" s="24">
        <v>2.5918570009930489E-2</v>
      </c>
      <c r="Z118" s="24">
        <v>0.17145505097312325</v>
      </c>
      <c r="AA118" s="24">
        <v>0.16941612604263204</v>
      </c>
      <c r="AB118" s="24">
        <v>0.12956441149212236</v>
      </c>
      <c r="AC118" s="24">
        <v>0.10454124189063949</v>
      </c>
      <c r="AD118" s="24">
        <v>0.15375347544022244</v>
      </c>
      <c r="AE118" s="24">
        <v>0.13475440222428176</v>
      </c>
      <c r="AF118" s="24">
        <v>8.8507877664504186E-2</v>
      </c>
      <c r="AG118" s="24">
        <v>4.8007414272474493E-2</v>
      </c>
    </row>
    <row r="119" spans="1:33" x14ac:dyDescent="0.35">
      <c r="A119" s="24" t="s">
        <v>848</v>
      </c>
      <c r="B119" s="24">
        <v>0.13044337571645037</v>
      </c>
      <c r="C119" s="24">
        <v>0.15870610712168123</v>
      </c>
      <c r="D119" s="24">
        <v>0.15488503854008828</v>
      </c>
      <c r="E119" s="24">
        <v>0.13894195928585543</v>
      </c>
      <c r="F119" s="24">
        <v>0.13156334409381379</v>
      </c>
      <c r="G119" s="24">
        <v>0.12583174122142438</v>
      </c>
      <c r="H119" s="24">
        <v>9.7832531787337779E-2</v>
      </c>
      <c r="I119" s="24">
        <v>6.1795902233348715E-2</v>
      </c>
      <c r="J119" s="24">
        <v>0.11151109250732529</v>
      </c>
      <c r="K119" s="24">
        <v>0.1553788195897865</v>
      </c>
      <c r="L119" s="24">
        <v>0.15604855588112179</v>
      </c>
      <c r="M119" s="24">
        <v>0.15303474257011301</v>
      </c>
      <c r="N119" s="24">
        <v>0.11954792800334868</v>
      </c>
      <c r="O119" s="24">
        <v>0.12934282126412724</v>
      </c>
      <c r="P119" s="24">
        <v>0.10774382586856424</v>
      </c>
      <c r="Q119" s="24">
        <v>6.7392214315613208E-2</v>
      </c>
      <c r="R119" s="24">
        <v>0.2052098066949552</v>
      </c>
      <c r="S119" s="24">
        <v>0.17468175388967469</v>
      </c>
      <c r="T119" s="24">
        <v>0.11115040075436113</v>
      </c>
      <c r="U119" s="24">
        <v>3.9957567185289943E-2</v>
      </c>
      <c r="V119" s="24">
        <v>0.18458274398868452</v>
      </c>
      <c r="W119" s="24">
        <v>0.15664780763790662</v>
      </c>
      <c r="X119" s="24">
        <v>9.2291371994342258E-2</v>
      </c>
      <c r="Y119" s="24">
        <v>3.5478547854785498E-2</v>
      </c>
      <c r="Z119" s="24">
        <v>0.15845648604269286</v>
      </c>
      <c r="AA119" s="24">
        <v>0.16794380587484037</v>
      </c>
      <c r="AB119" s="24">
        <v>0.13957307060755336</v>
      </c>
      <c r="AC119" s="24">
        <v>0.11439518336070061</v>
      </c>
      <c r="AD119" s="24">
        <v>0.14632366356504284</v>
      </c>
      <c r="AE119" s="24">
        <v>0.128717387338077</v>
      </c>
      <c r="AF119" s="24">
        <v>9.3413610654989987E-2</v>
      </c>
      <c r="AG119" s="24">
        <v>5.1176792556102912E-2</v>
      </c>
    </row>
    <row r="120" spans="1:33" x14ac:dyDescent="0.35">
      <c r="A120" s="24" t="s">
        <v>850</v>
      </c>
      <c r="B120" s="24">
        <v>0.16666666666666663</v>
      </c>
      <c r="C120" s="24">
        <v>0.16017842660178427</v>
      </c>
      <c r="D120" s="24">
        <v>0.13625304136253044</v>
      </c>
      <c r="E120" s="24">
        <v>0.10862009037191515</v>
      </c>
      <c r="F120" s="24">
        <v>0.15235778009500636</v>
      </c>
      <c r="G120" s="24">
        <v>0.13573166492874528</v>
      </c>
      <c r="H120" s="24">
        <v>8.9271231606998014E-2</v>
      </c>
      <c r="I120" s="24">
        <v>5.0921098366353827E-2</v>
      </c>
      <c r="J120" s="24">
        <v>0.15638752866794764</v>
      </c>
      <c r="K120" s="24">
        <v>0.15142874852786212</v>
      </c>
      <c r="L120" s="24">
        <v>0.13810202690138221</v>
      </c>
      <c r="M120" s="24">
        <v>9.967148081571936E-2</v>
      </c>
      <c r="N120" s="24">
        <v>0.15750325419946692</v>
      </c>
      <c r="O120" s="24">
        <v>0.14541622760800837</v>
      </c>
      <c r="P120" s="24">
        <v>9.7687968759685134E-2</v>
      </c>
      <c r="Q120" s="24">
        <v>5.380276451992809E-2</v>
      </c>
      <c r="R120" s="24">
        <v>0.23252131546894031</v>
      </c>
      <c r="S120" s="24">
        <v>0.14196102314250911</v>
      </c>
      <c r="T120" s="24">
        <v>7.0097442143727179E-2</v>
      </c>
      <c r="U120" s="24">
        <v>2.4482338611449456E-2</v>
      </c>
      <c r="V120" s="24">
        <v>0.26766138855054811</v>
      </c>
      <c r="W120" s="24">
        <v>0.16753958587088916</v>
      </c>
      <c r="X120" s="24">
        <v>7.0828258221680873E-2</v>
      </c>
      <c r="Y120" s="24">
        <v>2.4908647990255779E-2</v>
      </c>
      <c r="Z120" s="24">
        <v>0.1991875079344928</v>
      </c>
      <c r="AA120" s="24">
        <v>0.16078456265075541</v>
      </c>
      <c r="AB120" s="24">
        <v>0.10955947695823284</v>
      </c>
      <c r="AC120" s="24">
        <v>7.471118446108925E-2</v>
      </c>
      <c r="AD120" s="24">
        <v>0.19157039482036312</v>
      </c>
      <c r="AE120" s="24">
        <v>0.14389996191443444</v>
      </c>
      <c r="AF120" s="24">
        <v>8.2645677288307712E-2</v>
      </c>
      <c r="AG120" s="24">
        <v>3.7641233972324474E-2</v>
      </c>
    </row>
    <row r="121" spans="1:33" x14ac:dyDescent="0.35">
      <c r="A121" s="24" t="s">
        <v>852</v>
      </c>
      <c r="B121" s="24">
        <v>0.14636157493300347</v>
      </c>
      <c r="C121" s="24">
        <v>0.16738816738816739</v>
      </c>
      <c r="D121" s="24">
        <v>0.14148285576857003</v>
      </c>
      <c r="E121" s="24">
        <v>0.1215556929842644</v>
      </c>
      <c r="F121" s="24">
        <v>0.14780457637600497</v>
      </c>
      <c r="G121" s="24">
        <v>0.12609084037655463</v>
      </c>
      <c r="H121" s="24">
        <v>9.5100666529237987E-2</v>
      </c>
      <c r="I121" s="24">
        <v>5.4215625644197081E-2</v>
      </c>
      <c r="J121" s="24">
        <v>0.13588763297872342</v>
      </c>
      <c r="K121" s="24">
        <v>0.16048869680851061</v>
      </c>
      <c r="L121" s="24">
        <v>0.14253656914893623</v>
      </c>
      <c r="M121" s="24">
        <v>0.12358710106382979</v>
      </c>
      <c r="N121" s="24">
        <v>0.14976728723404251</v>
      </c>
      <c r="O121" s="24">
        <v>0.12558178191489358</v>
      </c>
      <c r="P121" s="24">
        <v>0.10380651595744678</v>
      </c>
      <c r="Q121" s="24">
        <v>5.8344414893617011E-2</v>
      </c>
      <c r="R121" s="24">
        <v>0.23274091274448516</v>
      </c>
      <c r="S121" s="24">
        <v>0.18326337411806737</v>
      </c>
      <c r="T121" s="24">
        <v>7.8235241582566756E-2</v>
      </c>
      <c r="U121" s="24">
        <v>2.4560150040189327E-2</v>
      </c>
      <c r="V121" s="24">
        <v>0.2211306599982138</v>
      </c>
      <c r="W121" s="24">
        <v>0.16406180226846481</v>
      </c>
      <c r="X121" s="24">
        <v>7.5913191033312497E-2</v>
      </c>
      <c r="Y121" s="24">
        <v>2.0094668214700368E-2</v>
      </c>
      <c r="Z121" s="24">
        <v>0.19164961113385179</v>
      </c>
      <c r="AA121" s="24">
        <v>0.16831764224314372</v>
      </c>
      <c r="AB121" s="24">
        <v>0.11895210806385596</v>
      </c>
      <c r="AC121" s="24">
        <v>8.6451084731887007E-2</v>
      </c>
      <c r="AD121" s="24">
        <v>0.17232910356119535</v>
      </c>
      <c r="AE121" s="24">
        <v>0.13548915268112971</v>
      </c>
      <c r="AF121" s="24">
        <v>8.5796152271796974E-2</v>
      </c>
      <c r="AG121" s="24">
        <v>4.1015145313139593E-2</v>
      </c>
    </row>
    <row r="122" spans="1:33" x14ac:dyDescent="0.35">
      <c r="A122" s="24" t="s">
        <v>854</v>
      </c>
      <c r="B122" s="24">
        <v>0.13783856261732372</v>
      </c>
      <c r="C122" s="24">
        <v>0.16385089836417263</v>
      </c>
      <c r="D122" s="24">
        <v>0.14849825690533658</v>
      </c>
      <c r="E122" s="24">
        <v>0.13086618396352909</v>
      </c>
      <c r="F122" s="24">
        <v>0.13240815231965675</v>
      </c>
      <c r="G122" s="24">
        <v>0.12396084741217482</v>
      </c>
      <c r="H122" s="24">
        <v>0.10156878519710379</v>
      </c>
      <c r="I122" s="24">
        <v>6.100831322070261E-2</v>
      </c>
      <c r="J122" s="24">
        <v>0.12461890243902438</v>
      </c>
      <c r="K122" s="24">
        <v>0.15807926829268293</v>
      </c>
      <c r="L122" s="24">
        <v>0.14291158536585369</v>
      </c>
      <c r="M122" s="24">
        <v>0.1264481707317073</v>
      </c>
      <c r="N122" s="24">
        <v>0.14161585365853657</v>
      </c>
      <c r="O122" s="24">
        <v>0.1317835365853659</v>
      </c>
      <c r="P122" s="24">
        <v>0.10983231707317076</v>
      </c>
      <c r="Q122" s="24">
        <v>6.4710365853658525E-2</v>
      </c>
      <c r="R122" s="24">
        <v>0.19242466132153724</v>
      </c>
      <c r="S122" s="24">
        <v>0.15593032900193524</v>
      </c>
      <c r="T122" s="24">
        <v>8.1651460694866812E-2</v>
      </c>
      <c r="U122" s="24">
        <v>3.5204128651737179E-2</v>
      </c>
      <c r="V122" s="24">
        <v>0.22947193807022404</v>
      </c>
      <c r="W122" s="24">
        <v>0.19095014284397752</v>
      </c>
      <c r="X122" s="24">
        <v>8.1835775504561795E-2</v>
      </c>
      <c r="Y122" s="24">
        <v>3.2531563911160279E-2</v>
      </c>
      <c r="Z122" s="24">
        <v>0.16693890885331597</v>
      </c>
      <c r="AA122" s="24">
        <v>0.16293694870957204</v>
      </c>
      <c r="AB122" s="24">
        <v>0.12406076445606012</v>
      </c>
      <c r="AC122" s="24">
        <v>9.3678536426004558E-2</v>
      </c>
      <c r="AD122" s="24">
        <v>0.17682130022868348</v>
      </c>
      <c r="AE122" s="24">
        <v>0.1385984972231297</v>
      </c>
      <c r="AF122" s="24">
        <v>9.0819993466187507E-2</v>
      </c>
      <c r="AG122" s="24">
        <v>4.6145050637046721E-2</v>
      </c>
    </row>
    <row r="123" spans="1:33" x14ac:dyDescent="0.35">
      <c r="A123" s="24" t="s">
        <v>857</v>
      </c>
      <c r="B123" s="24">
        <v>0.14352425426474788</v>
      </c>
      <c r="C123" s="24">
        <v>0.15367387782331077</v>
      </c>
      <c r="D123" s="24">
        <v>0.14790812922900981</v>
      </c>
      <c r="E123" s="24">
        <v>0.12675116744496337</v>
      </c>
      <c r="F123" s="24">
        <v>0.13332697989135611</v>
      </c>
      <c r="G123" s="24">
        <v>0.13246926522443536</v>
      </c>
      <c r="H123" s="24">
        <v>0.100447917659392</v>
      </c>
      <c r="I123" s="24">
        <v>6.1898408462784722E-2</v>
      </c>
      <c r="J123" s="24">
        <v>0.11988854057819578</v>
      </c>
      <c r="K123" s="24">
        <v>0.14733542319749221</v>
      </c>
      <c r="L123" s="24">
        <v>0.15667014977359803</v>
      </c>
      <c r="M123" s="24">
        <v>0.14817136886102403</v>
      </c>
      <c r="N123" s="24">
        <v>0.12253570184604672</v>
      </c>
      <c r="O123" s="24">
        <v>0.12985022640195057</v>
      </c>
      <c r="P123" s="24">
        <v>0.1037269244165796</v>
      </c>
      <c r="Q123" s="24">
        <v>7.1821664925113188E-2</v>
      </c>
      <c r="R123" s="24">
        <v>0.23722021307790045</v>
      </c>
      <c r="S123" s="24">
        <v>0.1790636301436809</v>
      </c>
      <c r="T123" s="24">
        <v>9.3148274850943222E-2</v>
      </c>
      <c r="U123" s="24">
        <v>3.3036848792884363E-2</v>
      </c>
      <c r="V123" s="24">
        <v>0.19558205454012312</v>
      </c>
      <c r="W123" s="24">
        <v>0.15677841853191279</v>
      </c>
      <c r="X123" s="24">
        <v>7.5847913204965284E-2</v>
      </c>
      <c r="Y123" s="24">
        <v>2.9322646857589677E-2</v>
      </c>
      <c r="Z123" s="24">
        <v>0.18542059008160705</v>
      </c>
      <c r="AA123" s="24">
        <v>0.16517576898932829</v>
      </c>
      <c r="AB123" s="24">
        <v>0.1306497175141243</v>
      </c>
      <c r="AC123" s="24">
        <v>0.10538292529817953</v>
      </c>
      <c r="AD123" s="24">
        <v>0.14806967984934083</v>
      </c>
      <c r="AE123" s="24">
        <v>0.13190521029504079</v>
      </c>
      <c r="AF123" s="24">
        <v>8.5530445699937216E-2</v>
      </c>
      <c r="AG123" s="24">
        <v>4.7865662272441954E-2</v>
      </c>
    </row>
    <row r="124" spans="1:33" x14ac:dyDescent="0.35">
      <c r="A124" s="24" t="s">
        <v>859</v>
      </c>
      <c r="B124" s="24">
        <v>0.13885180240320424</v>
      </c>
      <c r="C124" s="24">
        <v>0.14843495030410919</v>
      </c>
      <c r="D124" s="24">
        <v>0.14620976116303219</v>
      </c>
      <c r="E124" s="24">
        <v>0.13546951490876727</v>
      </c>
      <c r="F124" s="24">
        <v>0.13879246402610887</v>
      </c>
      <c r="G124" s="24">
        <v>0.12858626316570243</v>
      </c>
      <c r="H124" s="24">
        <v>9.8353360035603021E-2</v>
      </c>
      <c r="I124" s="24">
        <v>6.5301883993472795E-2</v>
      </c>
      <c r="J124" s="24">
        <v>0.12173312197699469</v>
      </c>
      <c r="K124" s="24">
        <v>0.14299069219200911</v>
      </c>
      <c r="L124" s="24">
        <v>0.14908750965329437</v>
      </c>
      <c r="M124" s="24">
        <v>0.14360037393813763</v>
      </c>
      <c r="N124" s="24">
        <v>0.13616225663536971</v>
      </c>
      <c r="O124" s="24">
        <v>0.12937446652847215</v>
      </c>
      <c r="P124" s="24">
        <v>0.10393041499004188</v>
      </c>
      <c r="Q124" s="24">
        <v>7.3121164085680604E-2</v>
      </c>
      <c r="R124" s="24">
        <v>0.19402500405910048</v>
      </c>
      <c r="S124" s="24">
        <v>0.16126806299723981</v>
      </c>
      <c r="T124" s="24">
        <v>0.11008280565026787</v>
      </c>
      <c r="U124" s="24">
        <v>5.382367267413541E-2</v>
      </c>
      <c r="V124" s="24">
        <v>0.19934242571846081</v>
      </c>
      <c r="W124" s="24">
        <v>0.15562591329761324</v>
      </c>
      <c r="X124" s="24">
        <v>8.6945932781295698E-2</v>
      </c>
      <c r="Y124" s="24">
        <v>3.8886182821886675E-2</v>
      </c>
      <c r="Z124" s="24">
        <v>0.17506885402945754</v>
      </c>
      <c r="AA124" s="24">
        <v>0.1543128567437034</v>
      </c>
      <c r="AB124" s="24">
        <v>0.1304833752444817</v>
      </c>
      <c r="AC124" s="24">
        <v>0.10042709455953376</v>
      </c>
      <c r="AD124" s="24">
        <v>0.1720352851953858</v>
      </c>
      <c r="AE124" s="24">
        <v>0.13259889035245279</v>
      </c>
      <c r="AF124" s="24">
        <v>8.6416796391649703E-2</v>
      </c>
      <c r="AG124" s="24">
        <v>4.8656847483335319E-2</v>
      </c>
    </row>
    <row r="125" spans="1:33" x14ac:dyDescent="0.35">
      <c r="A125" s="24" t="s">
        <v>861</v>
      </c>
      <c r="B125" s="24">
        <v>0.1639377400444714</v>
      </c>
      <c r="C125" s="24">
        <v>0.17758237315544775</v>
      </c>
      <c r="D125" s="24">
        <v>0.15312310491206788</v>
      </c>
      <c r="E125" s="24">
        <v>0.1087527794623004</v>
      </c>
      <c r="F125" s="24">
        <v>0.13654740246614111</v>
      </c>
      <c r="G125" s="24">
        <v>0.12927026480695372</v>
      </c>
      <c r="H125" s="24">
        <v>8.1968870022235699E-2</v>
      </c>
      <c r="I125" s="24">
        <v>4.881746513038205E-2</v>
      </c>
      <c r="J125" s="24">
        <v>0.15824613851519675</v>
      </c>
      <c r="K125" s="24">
        <v>0.1698056801195815</v>
      </c>
      <c r="L125" s="24">
        <v>0.14080717488789238</v>
      </c>
      <c r="M125" s="24">
        <v>9.9352267065271588E-2</v>
      </c>
      <c r="N125" s="24">
        <v>0.14997508719481811</v>
      </c>
      <c r="O125" s="24">
        <v>0.13702042850024915</v>
      </c>
      <c r="P125" s="24">
        <v>9.3871449925261571E-2</v>
      </c>
      <c r="Q125" s="24">
        <v>5.092177379172895E-2</v>
      </c>
      <c r="R125" s="24">
        <v>0.24455445544554455</v>
      </c>
      <c r="S125" s="24">
        <v>0.124009900990099</v>
      </c>
      <c r="T125" s="24">
        <v>6.6336633663366326E-2</v>
      </c>
      <c r="U125" s="24">
        <v>2.1287128712871289E-2</v>
      </c>
      <c r="V125" s="24">
        <v>0.26150990099009902</v>
      </c>
      <c r="W125" s="24">
        <v>0.17673267326732667</v>
      </c>
      <c r="X125" s="24">
        <v>9.0594059405940605E-2</v>
      </c>
      <c r="Y125" s="24">
        <v>1.4975247524752476E-2</v>
      </c>
      <c r="Z125" s="24">
        <v>0.20196403218173217</v>
      </c>
      <c r="AA125" s="24">
        <v>0.16706105063890203</v>
      </c>
      <c r="AB125" s="24">
        <v>0.1168954093705632</v>
      </c>
      <c r="AC125" s="24">
        <v>7.6076668244202561E-2</v>
      </c>
      <c r="AD125" s="24">
        <v>0.18043066729768101</v>
      </c>
      <c r="AE125" s="24">
        <v>0.14103170847136776</v>
      </c>
      <c r="AF125" s="24">
        <v>7.97444391859915E-2</v>
      </c>
      <c r="AG125" s="24">
        <v>3.6796024609559871E-2</v>
      </c>
    </row>
    <row r="126" spans="1:33" x14ac:dyDescent="0.35">
      <c r="A126" s="24" t="s">
        <v>863</v>
      </c>
      <c r="B126" s="24">
        <v>0.16156195822669861</v>
      </c>
      <c r="C126" s="24">
        <v>0.16222240567984816</v>
      </c>
      <c r="D126" s="24">
        <v>0.15033435152315699</v>
      </c>
      <c r="E126" s="24">
        <v>0.11045983653925533</v>
      </c>
      <c r="F126" s="24">
        <v>0.12804424997936098</v>
      </c>
      <c r="G126" s="24">
        <v>0.13852885329810949</v>
      </c>
      <c r="H126" s="24">
        <v>9.3783538347230244E-2</v>
      </c>
      <c r="I126" s="24">
        <v>5.5064806406340303E-2</v>
      </c>
      <c r="J126" s="24">
        <v>0.14744845063932724</v>
      </c>
      <c r="K126" s="24">
        <v>0.16115654878470223</v>
      </c>
      <c r="L126" s="24">
        <v>0.15620320239603733</v>
      </c>
      <c r="M126" s="24">
        <v>0.11899550743001956</v>
      </c>
      <c r="N126" s="24">
        <v>0.12728948277848173</v>
      </c>
      <c r="O126" s="24">
        <v>0.13581384633106783</v>
      </c>
      <c r="P126" s="24">
        <v>9.6763045732058489E-2</v>
      </c>
      <c r="Q126" s="24">
        <v>5.6329915908305515E-2</v>
      </c>
      <c r="R126" s="24">
        <v>0.2431326709526592</v>
      </c>
      <c r="S126" s="24">
        <v>0.16832261835184101</v>
      </c>
      <c r="T126" s="24">
        <v>8.8369374634716516E-2</v>
      </c>
      <c r="U126" s="24">
        <v>3.8807714786674469E-2</v>
      </c>
      <c r="V126" s="24">
        <v>0.19450613676212744</v>
      </c>
      <c r="W126" s="24">
        <v>0.16656925774400938</v>
      </c>
      <c r="X126" s="24">
        <v>7.5277615429573341E-2</v>
      </c>
      <c r="Y126" s="24">
        <v>2.5014611338398596E-2</v>
      </c>
      <c r="Z126" s="24">
        <v>0.19208701888596705</v>
      </c>
      <c r="AA126" s="24">
        <v>0.16937604590007174</v>
      </c>
      <c r="AB126" s="24">
        <v>0.12622519722687064</v>
      </c>
      <c r="AC126" s="24">
        <v>8.7616543150848686E-2</v>
      </c>
      <c r="AD126" s="24">
        <v>0.16088931388955299</v>
      </c>
      <c r="AE126" s="24">
        <v>0.13817834090365771</v>
      </c>
      <c r="AF126" s="24">
        <v>8.4986851541955552E-2</v>
      </c>
      <c r="AG126" s="24">
        <v>4.0640688501075779E-2</v>
      </c>
    </row>
    <row r="127" spans="1:33" x14ac:dyDescent="0.35">
      <c r="A127" s="24" t="s">
        <v>865</v>
      </c>
      <c r="B127" s="24">
        <v>0.18608733816107087</v>
      </c>
      <c r="C127" s="24">
        <v>0.16216809304366908</v>
      </c>
      <c r="D127" s="24">
        <v>0.11411016019310952</v>
      </c>
      <c r="E127" s="24">
        <v>7.1977177967961423E-2</v>
      </c>
      <c r="F127" s="24">
        <v>0.19025674786043453</v>
      </c>
      <c r="G127" s="24">
        <v>0.15580425718674565</v>
      </c>
      <c r="H127" s="24">
        <v>8.4156243142418249E-2</v>
      </c>
      <c r="I127" s="24">
        <v>3.5439982444590755E-2</v>
      </c>
      <c r="J127" s="24">
        <v>0.16778032992273961</v>
      </c>
      <c r="K127" s="24">
        <v>0.16694508248068485</v>
      </c>
      <c r="L127" s="24">
        <v>0.11808310712048443</v>
      </c>
      <c r="M127" s="24">
        <v>8.2585090833159333E-2</v>
      </c>
      <c r="N127" s="24">
        <v>0.17947379411150549</v>
      </c>
      <c r="O127" s="24">
        <v>0.15452077678012102</v>
      </c>
      <c r="P127" s="24">
        <v>8.9580288160367505E-2</v>
      </c>
      <c r="Q127" s="24">
        <v>4.1031530590937559E-2</v>
      </c>
      <c r="R127" s="24">
        <v>0.22944297082228121</v>
      </c>
      <c r="S127" s="24">
        <v>0.16097480106100795</v>
      </c>
      <c r="T127" s="24">
        <v>9.3335543766578266E-2</v>
      </c>
      <c r="U127" s="24">
        <v>2.8680371352785151E-2</v>
      </c>
      <c r="V127" s="24">
        <v>0.25024867374005305</v>
      </c>
      <c r="W127" s="24">
        <v>0.15318302387267904</v>
      </c>
      <c r="X127" s="24">
        <v>6.3992042440318309E-2</v>
      </c>
      <c r="Y127" s="24">
        <v>2.0142572944297079E-2</v>
      </c>
      <c r="Z127" s="24">
        <v>0.21696704172060127</v>
      </c>
      <c r="AA127" s="24">
        <v>0.17026784825251418</v>
      </c>
      <c r="AB127" s="24">
        <v>0.10753758837000894</v>
      </c>
      <c r="AC127" s="24">
        <v>5.7552524146171478E-2</v>
      </c>
      <c r="AD127" s="24">
        <v>0.20402270237976697</v>
      </c>
      <c r="AE127" s="24">
        <v>0.14049586776859502</v>
      </c>
      <c r="AF127" s="24">
        <v>7.5475455541172951E-2</v>
      </c>
      <c r="AG127" s="24">
        <v>2.7680971821168968E-2</v>
      </c>
    </row>
    <row r="128" spans="1:33" x14ac:dyDescent="0.35">
      <c r="A128" s="24" t="s">
        <v>867</v>
      </c>
      <c r="B128" s="24">
        <v>0.1737296199961936</v>
      </c>
      <c r="C128" s="24">
        <v>0.1677980079934023</v>
      </c>
      <c r="D128" s="24">
        <v>0.14480111653872996</v>
      </c>
      <c r="E128" s="24">
        <v>0.10984584152762798</v>
      </c>
      <c r="F128" s="24">
        <v>0.14727526486074982</v>
      </c>
      <c r="G128" s="24">
        <v>0.12697456068007362</v>
      </c>
      <c r="H128" s="24">
        <v>8.3803844445854203E-2</v>
      </c>
      <c r="I128" s="24">
        <v>4.5771743957368528E-2</v>
      </c>
      <c r="J128" s="24">
        <v>0.15672872967240159</v>
      </c>
      <c r="K128" s="24">
        <v>0.16398774452038661</v>
      </c>
      <c r="L128" s="24">
        <v>0.14777280226255005</v>
      </c>
      <c r="M128" s="24">
        <v>0.11204336554324767</v>
      </c>
      <c r="N128" s="24">
        <v>0.15159085552674997</v>
      </c>
      <c r="O128" s="24">
        <v>0.12849399010134335</v>
      </c>
      <c r="P128" s="24">
        <v>8.9559274098515149E-2</v>
      </c>
      <c r="Q128" s="24">
        <v>4.9823238274805559E-2</v>
      </c>
      <c r="R128" s="24">
        <v>0.24637021010078003</v>
      </c>
      <c r="S128" s="24">
        <v>0.17104139383932129</v>
      </c>
      <c r="T128" s="24">
        <v>8.2218299834880146E-2</v>
      </c>
      <c r="U128" s="24">
        <v>2.516654330125832E-2</v>
      </c>
      <c r="V128" s="24">
        <v>0.24750896771622161</v>
      </c>
      <c r="W128" s="24">
        <v>0.15470022205773501</v>
      </c>
      <c r="X128" s="24">
        <v>5.8759892956784146E-2</v>
      </c>
      <c r="Y128" s="24">
        <v>1.4234470193019412E-2</v>
      </c>
      <c r="Z128" s="24">
        <v>0.2030197811447812</v>
      </c>
      <c r="AA128" s="24">
        <v>0.16871843434343436</v>
      </c>
      <c r="AB128" s="24">
        <v>0.12647306397306399</v>
      </c>
      <c r="AC128" s="24">
        <v>8.2438973063973062E-2</v>
      </c>
      <c r="AD128" s="24">
        <v>0.18334385521885524</v>
      </c>
      <c r="AE128" s="24">
        <v>0.12510521885521889</v>
      </c>
      <c r="AF128" s="24">
        <v>7.4705387205387205E-2</v>
      </c>
      <c r="AG128" s="24">
        <v>3.6195286195286197E-2</v>
      </c>
    </row>
    <row r="129" spans="1:33" x14ac:dyDescent="0.35">
      <c r="A129" s="24" t="s">
        <v>869</v>
      </c>
      <c r="B129" s="24">
        <v>0.15118972415245316</v>
      </c>
      <c r="C129" s="24">
        <v>0.16740366392924827</v>
      </c>
      <c r="D129" s="24">
        <v>0.14861023373341753</v>
      </c>
      <c r="E129" s="24">
        <v>0.1216045483259633</v>
      </c>
      <c r="F129" s="24">
        <v>0.13165929669404083</v>
      </c>
      <c r="G129" s="24">
        <v>0.12771109707306799</v>
      </c>
      <c r="H129" s="24">
        <v>9.5809644135607525E-2</v>
      </c>
      <c r="I129" s="24">
        <v>5.6011791956201311E-2</v>
      </c>
      <c r="J129" s="24">
        <v>0.1486030089038993</v>
      </c>
      <c r="K129" s="24">
        <v>0.16475284003684371</v>
      </c>
      <c r="L129" s="24">
        <v>0.13926926619588578</v>
      </c>
      <c r="M129" s="24">
        <v>0.11022413263739637</v>
      </c>
      <c r="N129" s="24">
        <v>0.1424623887012588</v>
      </c>
      <c r="O129" s="24">
        <v>0.13417255142769416</v>
      </c>
      <c r="P129" s="24">
        <v>0.10340804421246544</v>
      </c>
      <c r="Q129" s="24">
        <v>5.7107767884556349E-2</v>
      </c>
      <c r="R129" s="24">
        <v>0.23204576347983688</v>
      </c>
      <c r="S129" s="24">
        <v>0.1580199365654735</v>
      </c>
      <c r="T129" s="24">
        <v>7.0910738559130063E-2</v>
      </c>
      <c r="U129" s="24">
        <v>2.4354327140915281E-2</v>
      </c>
      <c r="V129" s="24">
        <v>0.25849569551427276</v>
      </c>
      <c r="W129" s="24">
        <v>0.17212279111916631</v>
      </c>
      <c r="X129" s="24">
        <v>6.3887630267331241E-2</v>
      </c>
      <c r="Y129" s="24">
        <v>2.0163117353874035E-2</v>
      </c>
      <c r="Z129" s="24">
        <v>0.19363116761926977</v>
      </c>
      <c r="AA129" s="24">
        <v>0.16621952642015628</v>
      </c>
      <c r="AB129" s="24">
        <v>0.11524553831797502</v>
      </c>
      <c r="AC129" s="24">
        <v>7.8035693456199692E-2</v>
      </c>
      <c r="AD129" s="24">
        <v>0.18604922430887672</v>
      </c>
      <c r="AE129" s="24">
        <v>0.14189898518604921</v>
      </c>
      <c r="AF129" s="24">
        <v>8.1068470780356949E-2</v>
      </c>
      <c r="AG129" s="24">
        <v>3.7851393911116304E-2</v>
      </c>
    </row>
    <row r="130" spans="1:33" x14ac:dyDescent="0.35">
      <c r="A130" s="24" t="s">
        <v>871</v>
      </c>
      <c r="B130" s="24">
        <v>0.14411280670257329</v>
      </c>
      <c r="C130" s="24">
        <v>0.16217833632555365</v>
      </c>
      <c r="D130" s="24">
        <v>0.14239228007181323</v>
      </c>
      <c r="E130" s="24">
        <v>0.12148414123279472</v>
      </c>
      <c r="F130" s="24">
        <v>0.1284784560143627</v>
      </c>
      <c r="G130" s="24">
        <v>0.13648264512268102</v>
      </c>
      <c r="H130" s="24">
        <v>0.104802513464991</v>
      </c>
      <c r="I130" s="24">
        <v>6.0068821065230385E-2</v>
      </c>
      <c r="J130" s="24">
        <v>0.13508654784529248</v>
      </c>
      <c r="K130" s="24">
        <v>0.15049565976680876</v>
      </c>
      <c r="L130" s="24">
        <v>0.14412656017258202</v>
      </c>
      <c r="M130" s="24">
        <v>0.1237865324361806</v>
      </c>
      <c r="N130" s="24">
        <v>0.13344290924033078</v>
      </c>
      <c r="O130" s="24">
        <v>0.13996609995377263</v>
      </c>
      <c r="P130" s="24">
        <v>0.11002105911962608</v>
      </c>
      <c r="Q130" s="24">
        <v>6.3074631465406511E-2</v>
      </c>
      <c r="R130" s="24">
        <v>0.22224219545808621</v>
      </c>
      <c r="S130" s="24">
        <v>0.15141710108454662</v>
      </c>
      <c r="T130" s="24">
        <v>7.7895619869375057E-2</v>
      </c>
      <c r="U130" s="24">
        <v>2.211037210138414E-2</v>
      </c>
      <c r="V130" s="24">
        <v>0.26310743603571207</v>
      </c>
      <c r="W130" s="24">
        <v>0.17670321768829764</v>
      </c>
      <c r="X130" s="24">
        <v>6.6690634549703379E-2</v>
      </c>
      <c r="Y130" s="24">
        <v>1.9833423212894725E-2</v>
      </c>
      <c r="Z130" s="24">
        <v>0.17471613207053535</v>
      </c>
      <c r="AA130" s="24">
        <v>0.15368112605305845</v>
      </c>
      <c r="AB130" s="24">
        <v>0.12129140285699339</v>
      </c>
      <c r="AC130" s="24">
        <v>8.7802836063000378E-2</v>
      </c>
      <c r="AD130" s="24">
        <v>0.17984406886086549</v>
      </c>
      <c r="AE130" s="24">
        <v>0.14536131024017579</v>
      </c>
      <c r="AF130" s="24">
        <v>9.2721469310868096E-2</v>
      </c>
      <c r="AG130" s="24">
        <v>4.4581654544503163E-2</v>
      </c>
    </row>
    <row r="131" spans="1:33" x14ac:dyDescent="0.35">
      <c r="A131" s="24" t="s">
        <v>873</v>
      </c>
      <c r="B131" s="24">
        <v>0.1379956290977209</v>
      </c>
      <c r="C131" s="24">
        <v>0.15903059631595373</v>
      </c>
      <c r="D131" s="24">
        <v>0.16082578832344677</v>
      </c>
      <c r="E131" s="24">
        <v>0.13885419918826103</v>
      </c>
      <c r="F131" s="24">
        <v>0.11953637215110829</v>
      </c>
      <c r="G131" s="24">
        <v>0.11980955354355297</v>
      </c>
      <c r="H131" s="24">
        <v>0.10127224477052764</v>
      </c>
      <c r="I131" s="24">
        <v>6.267561660942865E-2</v>
      </c>
      <c r="J131" s="24">
        <v>0.13743277160272502</v>
      </c>
      <c r="K131" s="24">
        <v>0.14951595553961997</v>
      </c>
      <c r="L131" s="24">
        <v>0.14123341699533887</v>
      </c>
      <c r="M131" s="24">
        <v>0.11660093223377556</v>
      </c>
      <c r="N131" s="24">
        <v>0.1456435998565794</v>
      </c>
      <c r="O131" s="24">
        <v>0.13865184653997847</v>
      </c>
      <c r="P131" s="24">
        <v>0.10774471136608102</v>
      </c>
      <c r="Q131" s="24">
        <v>6.3176765865901763E-2</v>
      </c>
      <c r="R131" s="24">
        <v>0.21873278236914603</v>
      </c>
      <c r="S131" s="24">
        <v>0.14956558592922223</v>
      </c>
      <c r="T131" s="24">
        <v>7.344776435685528E-2</v>
      </c>
      <c r="U131" s="24">
        <v>2.309811400720492E-2</v>
      </c>
      <c r="V131" s="24">
        <v>0.25806314897223986</v>
      </c>
      <c r="W131" s="24">
        <v>0.16490781945327398</v>
      </c>
      <c r="X131" s="24">
        <v>8.5950413223140495E-2</v>
      </c>
      <c r="Y131" s="24">
        <v>2.6234371688917152E-2</v>
      </c>
      <c r="Z131" s="24">
        <v>0.18461918688470569</v>
      </c>
      <c r="AA131" s="24">
        <v>0.15883346377229479</v>
      </c>
      <c r="AB131" s="24">
        <v>0.12345017918194177</v>
      </c>
      <c r="AC131" s="24">
        <v>8.5142315772129981E-2</v>
      </c>
      <c r="AD131" s="24">
        <v>0.17465090414795897</v>
      </c>
      <c r="AE131" s="24">
        <v>0.14128599085554228</v>
      </c>
      <c r="AF131" s="24">
        <v>8.8272850846480191E-2</v>
      </c>
      <c r="AG131" s="24">
        <v>4.3745108538946337E-2</v>
      </c>
    </row>
    <row r="132" spans="1:33" x14ac:dyDescent="0.35">
      <c r="A132" s="24" t="s">
        <v>875</v>
      </c>
      <c r="B132" s="24">
        <v>0.14059387154918884</v>
      </c>
      <c r="C132" s="24">
        <v>0.15980457262119341</v>
      </c>
      <c r="D132" s="24">
        <v>0.14443601176358981</v>
      </c>
      <c r="E132" s="24">
        <v>0.13162887771558671</v>
      </c>
      <c r="F132" s="24">
        <v>0.13148657622616447</v>
      </c>
      <c r="G132" s="24">
        <v>0.13423773835499478</v>
      </c>
      <c r="H132" s="24">
        <v>0.1039749549378617</v>
      </c>
      <c r="I132" s="24">
        <v>5.3837396831420178E-2</v>
      </c>
      <c r="J132" s="24">
        <v>0.12219468539171142</v>
      </c>
      <c r="K132" s="24">
        <v>0.15234751480104636</v>
      </c>
      <c r="L132" s="24">
        <v>0.15393088255541787</v>
      </c>
      <c r="M132" s="24">
        <v>0.14814814814814817</v>
      </c>
      <c r="N132" s="24">
        <v>0.11758226628115102</v>
      </c>
      <c r="O132" s="24">
        <v>0.13431089081646699</v>
      </c>
      <c r="P132" s="24">
        <v>0.11083574280600302</v>
      </c>
      <c r="Q132" s="24">
        <v>6.0649869200055079E-2</v>
      </c>
      <c r="R132" s="24">
        <v>0.23927229582756579</v>
      </c>
      <c r="S132" s="24">
        <v>0.18083844176389161</v>
      </c>
      <c r="T132" s="24">
        <v>9.2446114297014062E-2</v>
      </c>
      <c r="U132" s="24">
        <v>3.332015028673127E-2</v>
      </c>
      <c r="V132" s="24">
        <v>0.21109353371564171</v>
      </c>
      <c r="W132" s="24">
        <v>0.15018785841407953</v>
      </c>
      <c r="X132" s="24">
        <v>7.3363654340518114E-2</v>
      </c>
      <c r="Y132" s="24">
        <v>1.9477951354558043E-2</v>
      </c>
      <c r="Z132" s="24">
        <v>0.17784624002240579</v>
      </c>
      <c r="AA132" s="24">
        <v>0.16993418288755077</v>
      </c>
      <c r="AB132" s="24">
        <v>0.12988376978014279</v>
      </c>
      <c r="AC132" s="24">
        <v>0.1016664332726509</v>
      </c>
      <c r="AD132" s="24">
        <v>0.15558045091723846</v>
      </c>
      <c r="AE132" s="24">
        <v>0.13695560845819904</v>
      </c>
      <c r="AF132" s="24">
        <v>8.6612519255006321E-2</v>
      </c>
      <c r="AG132" s="24">
        <v>4.1520795406805755E-2</v>
      </c>
    </row>
    <row r="133" spans="1:33" x14ac:dyDescent="0.35">
      <c r="A133" s="24" t="s">
        <v>877</v>
      </c>
      <c r="B133" s="24">
        <v>0.13235818765608273</v>
      </c>
      <c r="C133" s="24">
        <v>0.15554762754191939</v>
      </c>
      <c r="D133" s="24">
        <v>0.15169461291473413</v>
      </c>
      <c r="E133" s="24">
        <v>0.14106314662861225</v>
      </c>
      <c r="F133" s="24">
        <v>0.13043168034249022</v>
      </c>
      <c r="G133" s="24">
        <v>0.12764894755618983</v>
      </c>
      <c r="H133" s="24">
        <v>9.8323225115947183E-2</v>
      </c>
      <c r="I133" s="24">
        <v>6.2932572244024251E-2</v>
      </c>
      <c r="J133" s="24">
        <v>0.12722432394563543</v>
      </c>
      <c r="K133" s="24">
        <v>0.15356592405772729</v>
      </c>
      <c r="L133" s="24">
        <v>0.15727896875437861</v>
      </c>
      <c r="M133" s="24">
        <v>0.14109569847274769</v>
      </c>
      <c r="N133" s="24">
        <v>0.12189995796553175</v>
      </c>
      <c r="O133" s="24">
        <v>0.12911587501751437</v>
      </c>
      <c r="P133" s="24">
        <v>0.10564663023679412</v>
      </c>
      <c r="Q133" s="24">
        <v>6.4172621549670725E-2</v>
      </c>
      <c r="R133" s="24">
        <v>0.21292856384672543</v>
      </c>
      <c r="S133" s="24">
        <v>0.158581891518947</v>
      </c>
      <c r="T133" s="24">
        <v>0.10083855217068252</v>
      </c>
      <c r="U133" s="24">
        <v>3.6938753847786873E-2</v>
      </c>
      <c r="V133" s="24">
        <v>0.21207939709160387</v>
      </c>
      <c r="W133" s="24">
        <v>0.16930262180235645</v>
      </c>
      <c r="X133" s="24">
        <v>8.2899904468740002E-2</v>
      </c>
      <c r="Y133" s="24">
        <v>2.6430315253157845E-2</v>
      </c>
      <c r="Z133" s="24">
        <v>0.17487266553480479</v>
      </c>
      <c r="AA133" s="24">
        <v>0.16193710081655749</v>
      </c>
      <c r="AB133" s="24">
        <v>0.1349341094672164</v>
      </c>
      <c r="AC133" s="24">
        <v>0.10421214326137924</v>
      </c>
      <c r="AD133" s="24">
        <v>0.15360983102918588</v>
      </c>
      <c r="AE133" s="24">
        <v>0.13250869108254501</v>
      </c>
      <c r="AF133" s="24">
        <v>9.1034036704664895E-2</v>
      </c>
      <c r="AG133" s="24">
        <v>4.6891422103646239E-2</v>
      </c>
    </row>
    <row r="134" spans="1:33" x14ac:dyDescent="0.35">
      <c r="A134" s="24" t="s">
        <v>879</v>
      </c>
      <c r="B134" s="24">
        <v>0.14561711639789238</v>
      </c>
      <c r="C134" s="24">
        <v>0.16216935440949493</v>
      </c>
      <c r="D134" s="24">
        <v>0.1426366491031987</v>
      </c>
      <c r="E134" s="24">
        <v>0.13087444781521101</v>
      </c>
      <c r="F134" s="24">
        <v>0.13561126190856357</v>
      </c>
      <c r="G134" s="24">
        <v>0.12959710468891375</v>
      </c>
      <c r="H134" s="24">
        <v>9.5694289211772809E-2</v>
      </c>
      <c r="I134" s="24">
        <v>5.7799776464952879E-2</v>
      </c>
      <c r="J134" s="24">
        <v>0.12458123953098828</v>
      </c>
      <c r="K134" s="24">
        <v>0.15633724176437744</v>
      </c>
      <c r="L134" s="24">
        <v>0.15117252931323283</v>
      </c>
      <c r="M134" s="24">
        <v>0.14154103852596309</v>
      </c>
      <c r="N134" s="24">
        <v>0.12527917364600782</v>
      </c>
      <c r="O134" s="24">
        <v>0.13365438302624236</v>
      </c>
      <c r="P134" s="24">
        <v>0.10231714126186488</v>
      </c>
      <c r="Q134" s="24">
        <v>6.5117252931323283E-2</v>
      </c>
      <c r="R134" s="24">
        <v>0.21545475800794953</v>
      </c>
      <c r="S134" s="24">
        <v>0.17523965396305813</v>
      </c>
      <c r="T134" s="24">
        <v>8.5807809212064518E-2</v>
      </c>
      <c r="U134" s="24">
        <v>2.9342997428103802E-2</v>
      </c>
      <c r="V134" s="24">
        <v>0.22995090016366607</v>
      </c>
      <c r="W134" s="24">
        <v>0.16845920037409401</v>
      </c>
      <c r="X134" s="24">
        <v>7.1896188917465492E-2</v>
      </c>
      <c r="Y134" s="24">
        <v>2.3848491933598313E-2</v>
      </c>
      <c r="Z134" s="24">
        <v>0.16294585578650236</v>
      </c>
      <c r="AA134" s="24">
        <v>0.16448550166794973</v>
      </c>
      <c r="AB134" s="24">
        <v>0.12573774698486015</v>
      </c>
      <c r="AC134" s="24">
        <v>0.10358395346848</v>
      </c>
      <c r="AD134" s="24">
        <v>0.16465657343255499</v>
      </c>
      <c r="AE134" s="24">
        <v>0.14096313403472757</v>
      </c>
      <c r="AF134" s="24">
        <v>8.9299461123941479E-2</v>
      </c>
      <c r="AG134" s="24">
        <v>4.8327773500983683E-2</v>
      </c>
    </row>
    <row r="135" spans="1:33" x14ac:dyDescent="0.35">
      <c r="A135" s="24" t="s">
        <v>924</v>
      </c>
      <c r="B135" s="24">
        <v>0.14793646973890021</v>
      </c>
      <c r="C135" s="24">
        <v>0.16339790638912283</v>
      </c>
      <c r="D135" s="24">
        <v>0.14607147154373723</v>
      </c>
      <c r="E135" s="24">
        <v>0.1323547106244736</v>
      </c>
      <c r="F135" s="24">
        <v>0.13271567801708578</v>
      </c>
      <c r="G135" s="24">
        <v>0.12387197689808691</v>
      </c>
      <c r="H135" s="24">
        <v>9.4332811935988442E-2</v>
      </c>
      <c r="I135" s="24">
        <v>5.9318974852604976E-2</v>
      </c>
      <c r="J135" s="24">
        <v>0.13392063363775961</v>
      </c>
      <c r="K135" s="24">
        <v>0.16051078962256524</v>
      </c>
      <c r="L135" s="24">
        <v>0.14766022791562275</v>
      </c>
      <c r="M135" s="24">
        <v>0.13335488563808298</v>
      </c>
      <c r="N135" s="24">
        <v>0.12971793421158981</v>
      </c>
      <c r="O135" s="24">
        <v>0.1284247959266144</v>
      </c>
      <c r="P135" s="24">
        <v>0.10280449365554031</v>
      </c>
      <c r="Q135" s="24">
        <v>6.3606239392224997E-2</v>
      </c>
      <c r="R135" s="24">
        <v>0.21475894404240137</v>
      </c>
      <c r="S135" s="24">
        <v>0.16654775252267859</v>
      </c>
      <c r="T135" s="24">
        <v>9.3364590765467326E-2</v>
      </c>
      <c r="U135" s="24">
        <v>3.5572316787279575E-2</v>
      </c>
      <c r="V135" s="24">
        <v>0.21944755886250128</v>
      </c>
      <c r="W135" s="24">
        <v>0.16583426765875045</v>
      </c>
      <c r="X135" s="24">
        <v>8.2764244215676283E-2</v>
      </c>
      <c r="Y135" s="24">
        <v>2.1710325145245134E-2</v>
      </c>
      <c r="Z135" s="24">
        <v>0.18536585365853656</v>
      </c>
      <c r="AA135" s="24">
        <v>0.16693766937669377</v>
      </c>
      <c r="AB135" s="24">
        <v>0.12809394760614273</v>
      </c>
      <c r="AC135" s="24">
        <v>9.4489611562782322E-2</v>
      </c>
      <c r="AD135" s="24">
        <v>0.16666666666666663</v>
      </c>
      <c r="AE135" s="24">
        <v>0.13252032520325202</v>
      </c>
      <c r="AF135" s="24">
        <v>8.3288166214995463E-2</v>
      </c>
      <c r="AG135" s="24">
        <v>4.2637759710930451E-2</v>
      </c>
    </row>
    <row r="136" spans="1:33" x14ac:dyDescent="0.35">
      <c r="A136" s="24" t="s">
        <v>926</v>
      </c>
      <c r="B136" s="24">
        <v>0.14281591226129201</v>
      </c>
      <c r="C136" s="24">
        <v>0.16248977824811195</v>
      </c>
      <c r="D136" s="24">
        <v>0.14781855789119244</v>
      </c>
      <c r="E136" s="24">
        <v>0.12949155803549955</v>
      </c>
      <c r="F136" s="24">
        <v>0.13959305401895236</v>
      </c>
      <c r="G136" s="24">
        <v>0.1262205974313339</v>
      </c>
      <c r="H136" s="24">
        <v>9.3559093751503217E-2</v>
      </c>
      <c r="I136" s="24">
        <v>5.8011448362114602E-2</v>
      </c>
      <c r="J136" s="24">
        <v>0.12917298937784522</v>
      </c>
      <c r="K136" s="24">
        <v>0.15572837632776937</v>
      </c>
      <c r="L136" s="24">
        <v>0.14965857359635812</v>
      </c>
      <c r="M136" s="24">
        <v>0.13031107738998485</v>
      </c>
      <c r="N136" s="24">
        <v>0.13979514415781488</v>
      </c>
      <c r="O136" s="24">
        <v>0.1322078907435508</v>
      </c>
      <c r="P136" s="24">
        <v>0.10027819929185638</v>
      </c>
      <c r="Q136" s="24">
        <v>6.2847749114820453E-2</v>
      </c>
      <c r="R136" s="24">
        <v>0.20157829839704072</v>
      </c>
      <c r="S136" s="24">
        <v>0.15422934648581996</v>
      </c>
      <c r="T136" s="24">
        <v>9.0554870530209622E-2</v>
      </c>
      <c r="U136" s="24">
        <v>4.2268803945746003E-2</v>
      </c>
      <c r="V136" s="24">
        <v>0.23585696670776815</v>
      </c>
      <c r="W136" s="24">
        <v>0.17060419235511717</v>
      </c>
      <c r="X136" s="24">
        <v>7.9210850801479674E-2</v>
      </c>
      <c r="Y136" s="24">
        <v>2.5696670776818743E-2</v>
      </c>
      <c r="Z136" s="24">
        <v>0.17911139431153331</v>
      </c>
      <c r="AA136" s="24">
        <v>0.15715692521577945</v>
      </c>
      <c r="AB136" s="24">
        <v>0.1231535654289521</v>
      </c>
      <c r="AC136" s="24">
        <v>8.915020564212478E-2</v>
      </c>
      <c r="AD136" s="24">
        <v>0.18177605282975151</v>
      </c>
      <c r="AE136" s="24">
        <v>0.13670856745640969</v>
      </c>
      <c r="AF136" s="24">
        <v>9.0019116028500282E-2</v>
      </c>
      <c r="AG136" s="24">
        <v>4.2924173086948979E-2</v>
      </c>
    </row>
    <row r="137" spans="1:33" x14ac:dyDescent="0.35">
      <c r="A137" s="24" t="s">
        <v>928</v>
      </c>
      <c r="B137" s="24">
        <v>0.17090940258849743</v>
      </c>
      <c r="C137" s="24">
        <v>0.16748092911631099</v>
      </c>
      <c r="D137" s="24">
        <v>0.15068140910259706</v>
      </c>
      <c r="E137" s="24">
        <v>0.1121967943773035</v>
      </c>
      <c r="F137" s="24">
        <v>0.15059569726579244</v>
      </c>
      <c r="G137" s="24">
        <v>0.12333933316190961</v>
      </c>
      <c r="H137" s="24">
        <v>8.5626124967858042E-2</v>
      </c>
      <c r="I137" s="24">
        <v>3.9170309419730875E-2</v>
      </c>
      <c r="J137" s="24">
        <v>0.15649978965082037</v>
      </c>
      <c r="K137" s="24">
        <v>0.16670172486327303</v>
      </c>
      <c r="L137" s="24">
        <v>0.1536600757257047</v>
      </c>
      <c r="M137" s="24">
        <v>0.11222128733697938</v>
      </c>
      <c r="N137" s="24">
        <v>0.1450357593605385</v>
      </c>
      <c r="O137" s="24">
        <v>0.1279974758098443</v>
      </c>
      <c r="P137" s="24">
        <v>9.6024400504838042E-2</v>
      </c>
      <c r="Q137" s="24">
        <v>4.1859486748001697E-2</v>
      </c>
      <c r="R137" s="24">
        <v>0.26388109927089176</v>
      </c>
      <c r="S137" s="24">
        <v>0.17176107683679195</v>
      </c>
      <c r="T137" s="24">
        <v>6.9265283230510385E-2</v>
      </c>
      <c r="U137" s="24">
        <v>2.2574312955692656E-2</v>
      </c>
      <c r="V137" s="24">
        <v>0.23990465507571504</v>
      </c>
      <c r="W137" s="24">
        <v>0.14848569826135732</v>
      </c>
      <c r="X137" s="24">
        <v>6.8003365114974762E-2</v>
      </c>
      <c r="Y137" s="24">
        <v>1.612450925406618E-2</v>
      </c>
      <c r="Z137" s="24">
        <v>0.21153616970563696</v>
      </c>
      <c r="AA137" s="24">
        <v>0.166487903706352</v>
      </c>
      <c r="AB137" s="24">
        <v>0.12394231915147184</v>
      </c>
      <c r="AC137" s="24">
        <v>7.7940650697175554E-2</v>
      </c>
      <c r="AD137" s="24">
        <v>0.18293409605529737</v>
      </c>
      <c r="AE137" s="24">
        <v>0.12644500059587657</v>
      </c>
      <c r="AF137" s="24">
        <v>7.734477416279345E-2</v>
      </c>
      <c r="AG137" s="24">
        <v>3.3369085925396245E-2</v>
      </c>
    </row>
    <row r="138" spans="1:33" x14ac:dyDescent="0.35">
      <c r="A138" s="24" t="s">
        <v>930</v>
      </c>
      <c r="B138" s="24">
        <v>0.15053648641434905</v>
      </c>
      <c r="C138" s="24">
        <v>0.16729835050445743</v>
      </c>
      <c r="D138" s="24">
        <v>0.15614156835530879</v>
      </c>
      <c r="E138" s="24">
        <v>0.12763572305557036</v>
      </c>
      <c r="F138" s="24">
        <v>0.13211978860833823</v>
      </c>
      <c r="G138" s="24">
        <v>0.11834730155340842</v>
      </c>
      <c r="H138" s="24">
        <v>9.5553301660171869E-2</v>
      </c>
      <c r="I138" s="24">
        <v>5.2367479848395883E-2</v>
      </c>
      <c r="J138" s="24">
        <v>0.13975687970765899</v>
      </c>
      <c r="K138" s="24">
        <v>0.15877395778954437</v>
      </c>
      <c r="L138" s="24">
        <v>0.1517637407711239</v>
      </c>
      <c r="M138" s="24">
        <v>0.12834663285852785</v>
      </c>
      <c r="N138" s="24">
        <v>0.13132970393019611</v>
      </c>
      <c r="O138" s="24">
        <v>0.12640763666194343</v>
      </c>
      <c r="P138" s="24">
        <v>0.10478037139234841</v>
      </c>
      <c r="Q138" s="24">
        <v>5.8841076888656883E-2</v>
      </c>
      <c r="R138" s="24">
        <v>0.24042553191489355</v>
      </c>
      <c r="S138" s="24">
        <v>0.16162029459901803</v>
      </c>
      <c r="T138" s="24">
        <v>9.3453355155482823E-2</v>
      </c>
      <c r="U138" s="24">
        <v>4.3617021276595759E-2</v>
      </c>
      <c r="V138" s="24">
        <v>0.20810147299509005</v>
      </c>
      <c r="W138" s="24">
        <v>0.14909983633387891</v>
      </c>
      <c r="X138" s="24">
        <v>7.5777414075286403E-2</v>
      </c>
      <c r="Y138" s="24">
        <v>2.7905073649754499E-2</v>
      </c>
      <c r="Z138" s="24">
        <v>0.18954248366013077</v>
      </c>
      <c r="AA138" s="24">
        <v>0.1698519070075287</v>
      </c>
      <c r="AB138" s="24">
        <v>0.13278729213204271</v>
      </c>
      <c r="AC138" s="24">
        <v>9.4068006949615326E-2</v>
      </c>
      <c r="AD138" s="24">
        <v>0.16323322577976346</v>
      </c>
      <c r="AE138" s="24">
        <v>0.12558947629684789</v>
      </c>
      <c r="AF138" s="24">
        <v>8.2733515347067105E-2</v>
      </c>
      <c r="AG138" s="24">
        <v>4.2194092827004197E-2</v>
      </c>
    </row>
    <row r="139" spans="1:33" x14ac:dyDescent="0.35">
      <c r="A139" s="24" t="s">
        <v>932</v>
      </c>
      <c r="B139" s="24">
        <v>0.1379704577674121</v>
      </c>
      <c r="C139" s="24">
        <v>0.16380847852929073</v>
      </c>
      <c r="D139" s="24">
        <v>0.15589701376503404</v>
      </c>
      <c r="E139" s="24">
        <v>0.12923583481959119</v>
      </c>
      <c r="F139" s="24">
        <v>0.1262175881465222</v>
      </c>
      <c r="G139" s="24">
        <v>0.1296474139113733</v>
      </c>
      <c r="H139" s="24">
        <v>9.8138747884940786E-2</v>
      </c>
      <c r="I139" s="24">
        <v>5.9084465175835751E-2</v>
      </c>
      <c r="J139" s="24">
        <v>0.13619996650477309</v>
      </c>
      <c r="K139" s="24">
        <v>0.15629710266287056</v>
      </c>
      <c r="L139" s="24">
        <v>0.14775581979567909</v>
      </c>
      <c r="M139" s="24">
        <v>0.11509797353877076</v>
      </c>
      <c r="N139" s="24">
        <v>0.14515993970859148</v>
      </c>
      <c r="O139" s="24">
        <v>0.13762351364930497</v>
      </c>
      <c r="P139" s="24">
        <v>0.10375146541617822</v>
      </c>
      <c r="Q139" s="24">
        <v>5.8114218723831851E-2</v>
      </c>
      <c r="R139" s="24">
        <v>0.23697033244926913</v>
      </c>
      <c r="S139" s="24">
        <v>0.15758958860173936</v>
      </c>
      <c r="T139" s="24">
        <v>7.6543514463701987E-2</v>
      </c>
      <c r="U139" s="24">
        <v>2.1587614876950597E-2</v>
      </c>
      <c r="V139" s="24">
        <v>0.25664590143711841</v>
      </c>
      <c r="W139" s="24">
        <v>0.16314068957009811</v>
      </c>
      <c r="X139" s="24">
        <v>7.0252266699562096E-2</v>
      </c>
      <c r="Y139" s="24">
        <v>1.7270091901560477E-2</v>
      </c>
      <c r="Z139" s="24">
        <v>0.17856415478615068</v>
      </c>
      <c r="AA139" s="24">
        <v>0.16079429735234213</v>
      </c>
      <c r="AB139" s="24">
        <v>0.12912423625254585</v>
      </c>
      <c r="AC139" s="24">
        <v>9.1649694501018314E-2</v>
      </c>
      <c r="AD139" s="24">
        <v>0.17036659877800411</v>
      </c>
      <c r="AE139" s="24">
        <v>0.13671079429735233</v>
      </c>
      <c r="AF139" s="24">
        <v>8.8900203665987776E-2</v>
      </c>
      <c r="AG139" s="24">
        <v>4.3890020366598781E-2</v>
      </c>
    </row>
    <row r="140" spans="1:33" x14ac:dyDescent="0.35">
      <c r="A140" s="24" t="s">
        <v>934</v>
      </c>
      <c r="B140" s="24">
        <v>0.13787416920693615</v>
      </c>
      <c r="C140" s="24">
        <v>0.1585627904652441</v>
      </c>
      <c r="D140" s="24">
        <v>0.15376542901404228</v>
      </c>
      <c r="E140" s="24">
        <v>0.13687471890460251</v>
      </c>
      <c r="F140" s="24">
        <v>0.12678027085103197</v>
      </c>
      <c r="G140" s="24">
        <v>0.12583079306381492</v>
      </c>
      <c r="H140" s="24">
        <v>9.6047174054270157E-2</v>
      </c>
      <c r="I140" s="24">
        <v>6.4264654440057981E-2</v>
      </c>
      <c r="J140" s="24">
        <v>0.108</v>
      </c>
      <c r="K140" s="24">
        <v>0.1525</v>
      </c>
      <c r="L140" s="24">
        <v>0.15837499999999999</v>
      </c>
      <c r="M140" s="24">
        <v>0.15443750000000001</v>
      </c>
      <c r="N140" s="24">
        <v>0.11700000000000002</v>
      </c>
      <c r="O140" s="24">
        <v>0.1204375</v>
      </c>
      <c r="P140" s="24">
        <v>0.11200000000000002</v>
      </c>
      <c r="Q140" s="24">
        <v>7.7249999999999999E-2</v>
      </c>
      <c r="R140" s="24">
        <v>0.222722237607311</v>
      </c>
      <c r="S140" s="24">
        <v>0.16788978122403764</v>
      </c>
      <c r="T140" s="24">
        <v>8.4741068955967891E-2</v>
      </c>
      <c r="U140" s="24">
        <v>3.787039601218499E-2</v>
      </c>
      <c r="V140" s="24">
        <v>0.22431459429520903</v>
      </c>
      <c r="W140" s="24">
        <v>0.16062032677928545</v>
      </c>
      <c r="X140" s="24">
        <v>7.5879257823317614E-2</v>
      </c>
      <c r="Y140" s="24">
        <v>2.5962337302686232E-2</v>
      </c>
      <c r="Z140" s="24">
        <v>0.16274169558750623</v>
      </c>
      <c r="AA140" s="24">
        <v>0.16571641051065941</v>
      </c>
      <c r="AB140" s="24">
        <v>0.13373822508676253</v>
      </c>
      <c r="AC140" s="24">
        <v>0.11105602379771937</v>
      </c>
      <c r="AD140" s="24">
        <v>0.15003718393653945</v>
      </c>
      <c r="AE140" s="24">
        <v>0.12822260783341599</v>
      </c>
      <c r="AF140" s="24">
        <v>9.2402082300446178E-2</v>
      </c>
      <c r="AG140" s="24">
        <v>5.6085770946950921E-2</v>
      </c>
    </row>
    <row r="141" spans="1:33" x14ac:dyDescent="0.35">
      <c r="A141" s="24" t="s">
        <v>936</v>
      </c>
      <c r="B141" s="24">
        <v>0.17007720560677611</v>
      </c>
      <c r="C141" s="24">
        <v>0.17483696874297275</v>
      </c>
      <c r="D141" s="24">
        <v>0.14013192414361741</v>
      </c>
      <c r="E141" s="24">
        <v>0.10872498313469751</v>
      </c>
      <c r="F141" s="24">
        <v>0.15291207555655495</v>
      </c>
      <c r="G141" s="24">
        <v>0.12667716063263623</v>
      </c>
      <c r="H141" s="24">
        <v>8.3389551008170304E-2</v>
      </c>
      <c r="I141" s="24">
        <v>4.3250131174574623E-2</v>
      </c>
      <c r="J141" s="24">
        <v>0.14924000649104785</v>
      </c>
      <c r="K141" s="24">
        <v>0.16541353383458643</v>
      </c>
      <c r="L141" s="24">
        <v>0.14642721912695411</v>
      </c>
      <c r="M141" s="24">
        <v>0.11775842483907609</v>
      </c>
      <c r="N141" s="24">
        <v>0.15032184778492996</v>
      </c>
      <c r="O141" s="24">
        <v>0.13138962514199165</v>
      </c>
      <c r="P141" s="24">
        <v>8.8927354357115809E-2</v>
      </c>
      <c r="Q141" s="24">
        <v>5.0521988424298163E-2</v>
      </c>
      <c r="R141" s="24">
        <v>0.24205183008282127</v>
      </c>
      <c r="S141" s="24">
        <v>0.15128239380176331</v>
      </c>
      <c r="T141" s="24">
        <v>8.2954849051562946E-2</v>
      </c>
      <c r="U141" s="24">
        <v>2.8252738445097503E-2</v>
      </c>
      <c r="V141" s="24">
        <v>0.25300561047288284</v>
      </c>
      <c r="W141" s="24">
        <v>0.15582420518300827</v>
      </c>
      <c r="X141" s="24">
        <v>6.6323804434945219E-2</v>
      </c>
      <c r="Y141" s="24">
        <v>2.030456852791878E-2</v>
      </c>
      <c r="Z141" s="24">
        <v>0.19316588040290705</v>
      </c>
      <c r="AA141" s="24">
        <v>0.16792043860767558</v>
      </c>
      <c r="AB141" s="24">
        <v>0.12431467550682138</v>
      </c>
      <c r="AC141" s="24">
        <v>8.7721535126864758E-2</v>
      </c>
      <c r="AD141" s="24">
        <v>0.17952314165497901</v>
      </c>
      <c r="AE141" s="24">
        <v>0.13387734285349998</v>
      </c>
      <c r="AF141" s="24">
        <v>7.8605125589697802E-2</v>
      </c>
      <c r="AG141" s="24">
        <v>3.4871860257554503E-2</v>
      </c>
    </row>
    <row r="142" spans="1:33" x14ac:dyDescent="0.35">
      <c r="A142" s="24" t="s">
        <v>938</v>
      </c>
      <c r="B142" s="24">
        <v>0.14164028006957149</v>
      </c>
      <c r="C142" s="24">
        <v>0.15836417963697988</v>
      </c>
      <c r="D142" s="24">
        <v>0.15493020559247195</v>
      </c>
      <c r="E142" s="24">
        <v>0.1203228827543148</v>
      </c>
      <c r="F142" s="24">
        <v>0.13825090309057664</v>
      </c>
      <c r="G142" s="24">
        <v>0.12794898095705301</v>
      </c>
      <c r="H142" s="24">
        <v>9.704321455648221E-2</v>
      </c>
      <c r="I142" s="24">
        <v>6.1499353342550064E-2</v>
      </c>
      <c r="J142" s="24">
        <v>0.11463495209778655</v>
      </c>
      <c r="K142" s="24">
        <v>0.15077634621737696</v>
      </c>
      <c r="L142" s="24">
        <v>0.16703006276841759</v>
      </c>
      <c r="M142" s="24">
        <v>0.13855302279484644</v>
      </c>
      <c r="N142" s="24">
        <v>0.1265279154278163</v>
      </c>
      <c r="O142" s="24">
        <v>0.12613148331681537</v>
      </c>
      <c r="P142" s="24">
        <v>0.10617773372976544</v>
      </c>
      <c r="Q142" s="24">
        <v>7.0168483647175428E-2</v>
      </c>
      <c r="R142" s="24">
        <v>0.21906658585158881</v>
      </c>
      <c r="S142" s="24">
        <v>0.1573296389297775</v>
      </c>
      <c r="T142" s="24">
        <v>9.3687765174473983E-2</v>
      </c>
      <c r="U142" s="24">
        <v>2.9699541085808301E-2</v>
      </c>
      <c r="V142" s="24">
        <v>0.23880855485323405</v>
      </c>
      <c r="W142" s="24">
        <v>0.15940774092995069</v>
      </c>
      <c r="X142" s="24">
        <v>7.7062949173088563E-2</v>
      </c>
      <c r="Y142" s="24">
        <v>2.4937224002078096E-2</v>
      </c>
      <c r="Z142" s="24">
        <v>0.17000568343279343</v>
      </c>
      <c r="AA142" s="24">
        <v>0.1577863029269678</v>
      </c>
      <c r="AB142" s="24">
        <v>0.14045183290707589</v>
      </c>
      <c r="AC142" s="24">
        <v>0.1010230179028133</v>
      </c>
      <c r="AD142" s="24">
        <v>0.16219096334185851</v>
      </c>
      <c r="AE142" s="24">
        <v>0.13462631429383351</v>
      </c>
      <c r="AF142" s="24">
        <v>8.5961921000284186E-2</v>
      </c>
      <c r="AG142" s="24">
        <v>4.7953964194373401E-2</v>
      </c>
    </row>
    <row r="143" spans="1:33" x14ac:dyDescent="0.35">
      <c r="A143" s="24" t="s">
        <v>940</v>
      </c>
      <c r="B143" s="24">
        <v>0.17532378380852129</v>
      </c>
      <c r="C143" s="24">
        <v>0.16255548945128373</v>
      </c>
      <c r="D143" s="24">
        <v>0.13404420850304335</v>
      </c>
      <c r="E143" s="24">
        <v>8.8783122053910549E-2</v>
      </c>
      <c r="F143" s="24">
        <v>0.16383689533659787</v>
      </c>
      <c r="G143" s="24">
        <v>0.13505102741293309</v>
      </c>
      <c r="H143" s="24">
        <v>9.761566976339757E-2</v>
      </c>
      <c r="I143" s="24">
        <v>4.278980367031255E-2</v>
      </c>
      <c r="J143" s="24">
        <v>0.14841015712264502</v>
      </c>
      <c r="K143" s="24">
        <v>0.15712264502196741</v>
      </c>
      <c r="L143" s="24">
        <v>0.141857174771018</v>
      </c>
      <c r="M143" s="24">
        <v>0.10320947203812644</v>
      </c>
      <c r="N143" s="24">
        <v>0.14841015712264502</v>
      </c>
      <c r="O143" s="24">
        <v>0.14349542035892471</v>
      </c>
      <c r="P143" s="24">
        <v>0.10469878620895078</v>
      </c>
      <c r="Q143" s="24">
        <v>5.2796187355722654E-2</v>
      </c>
      <c r="R143" s="24">
        <v>0.26263668248401079</v>
      </c>
      <c r="S143" s="24">
        <v>0.17216835155766452</v>
      </c>
      <c r="T143" s="24">
        <v>7.5923251495770561E-2</v>
      </c>
      <c r="U143" s="24">
        <v>2.7955436352382922E-2</v>
      </c>
      <c r="V143" s="24">
        <v>0.23478440272333401</v>
      </c>
      <c r="W143" s="24">
        <v>0.13781720651949658</v>
      </c>
      <c r="X143" s="24">
        <v>6.8083350526098624E-2</v>
      </c>
      <c r="Y143" s="24">
        <v>2.0631318341242003E-2</v>
      </c>
      <c r="Z143" s="24">
        <v>0.19452177817691957</v>
      </c>
      <c r="AA143" s="24">
        <v>0.16299955096542437</v>
      </c>
      <c r="AB143" s="24">
        <v>0.1164795689268074</v>
      </c>
      <c r="AC143" s="24">
        <v>7.9119892231701849E-2</v>
      </c>
      <c r="AD143" s="24">
        <v>0.18078132016165235</v>
      </c>
      <c r="AE143" s="24">
        <v>0.14333183655141443</v>
      </c>
      <c r="AF143" s="24">
        <v>8.4957341715312065E-2</v>
      </c>
      <c r="AG143" s="24">
        <v>3.7808711270767827E-2</v>
      </c>
    </row>
    <row r="144" spans="1:33" x14ac:dyDescent="0.35">
      <c r="A144" s="24" t="s">
        <v>942</v>
      </c>
      <c r="B144" s="24">
        <v>0.14781985270155765</v>
      </c>
      <c r="C144" s="24">
        <v>0.17004497164830859</v>
      </c>
      <c r="D144" s="24">
        <v>0.14873232092811056</v>
      </c>
      <c r="E144" s="24">
        <v>0.11490582024375938</v>
      </c>
      <c r="F144" s="24">
        <v>0.14227986704034412</v>
      </c>
      <c r="G144" s="24">
        <v>0.13009189858567424</v>
      </c>
      <c r="H144" s="24">
        <v>9.6004692693736557E-2</v>
      </c>
      <c r="I144" s="24">
        <v>5.0120576158508762E-2</v>
      </c>
      <c r="J144" s="24">
        <v>0.12925115114306487</v>
      </c>
      <c r="K144" s="24">
        <v>0.16317957831811941</v>
      </c>
      <c r="L144" s="24">
        <v>0.14645771063898538</v>
      </c>
      <c r="M144" s="24">
        <v>0.12125373616608771</v>
      </c>
      <c r="N144" s="24">
        <v>0.14564989094434119</v>
      </c>
      <c r="O144" s="24">
        <v>0.13910655141772352</v>
      </c>
      <c r="P144" s="24">
        <v>0.10323935697552306</v>
      </c>
      <c r="Q144" s="24">
        <v>5.1862024396154782E-2</v>
      </c>
      <c r="R144" s="24">
        <v>0.22776943040568237</v>
      </c>
      <c r="S144" s="24">
        <v>0.14922824750717115</v>
      </c>
      <c r="T144" s="24">
        <v>7.8267996175385893E-2</v>
      </c>
      <c r="U144" s="24">
        <v>2.3357464827209396E-2</v>
      </c>
      <c r="V144" s="24">
        <v>0.24402404043163495</v>
      </c>
      <c r="W144" s="24">
        <v>0.17238082229203661</v>
      </c>
      <c r="X144" s="24">
        <v>8.209261029913946E-2</v>
      </c>
      <c r="Y144" s="24">
        <v>2.2879388061740204E-2</v>
      </c>
      <c r="Z144" s="24">
        <v>0.18627750611246943</v>
      </c>
      <c r="AA144" s="24">
        <v>0.1647310513447432</v>
      </c>
      <c r="AB144" s="24">
        <v>0.12247860635696819</v>
      </c>
      <c r="AC144" s="24">
        <v>8.4886919315403431E-2</v>
      </c>
      <c r="AD144" s="24">
        <v>0.17985941320293397</v>
      </c>
      <c r="AE144" s="24">
        <v>0.13783618581907092</v>
      </c>
      <c r="AF144" s="24">
        <v>8.4581295843520782E-2</v>
      </c>
      <c r="AG144" s="24">
        <v>3.9349022004889989E-2</v>
      </c>
    </row>
    <row r="145" spans="1:33" x14ac:dyDescent="0.35">
      <c r="A145" s="24" t="s">
        <v>944</v>
      </c>
      <c r="B145" s="24">
        <v>0.148525641025641</v>
      </c>
      <c r="C145" s="24">
        <v>0.16461538461538458</v>
      </c>
      <c r="D145" s="24">
        <v>0.14275641025641023</v>
      </c>
      <c r="E145" s="24">
        <v>0.12179487179487181</v>
      </c>
      <c r="F145" s="24">
        <v>0.15269230769230763</v>
      </c>
      <c r="G145" s="24">
        <v>0.12679487179487181</v>
      </c>
      <c r="H145" s="24">
        <v>9.0897435897435916E-2</v>
      </c>
      <c r="I145" s="24">
        <v>5.1923076923076947E-2</v>
      </c>
      <c r="J145" s="24">
        <v>0.13199965803197403</v>
      </c>
      <c r="K145" s="24">
        <v>0.15226126357185604</v>
      </c>
      <c r="L145" s="24">
        <v>0.14166025476617936</v>
      </c>
      <c r="M145" s="24">
        <v>0.11823544498589382</v>
      </c>
      <c r="N145" s="24">
        <v>0.15961357613063179</v>
      </c>
      <c r="O145" s="24">
        <v>0.13832606651278101</v>
      </c>
      <c r="P145" s="24">
        <v>0.10293237582286056</v>
      </c>
      <c r="Q145" s="24">
        <v>5.4971360177823357E-2</v>
      </c>
      <c r="R145" s="24">
        <v>0.20438691675709192</v>
      </c>
      <c r="S145" s="24">
        <v>0.14904665943264611</v>
      </c>
      <c r="T145" s="24">
        <v>7.3166950860331745E-2</v>
      </c>
      <c r="U145" s="24">
        <v>3.1933033638195642E-2</v>
      </c>
      <c r="V145" s="24">
        <v>0.25895210044954264</v>
      </c>
      <c r="W145" s="24">
        <v>0.17346147884048985</v>
      </c>
      <c r="X145" s="24">
        <v>7.9057510463494046E-2</v>
      </c>
      <c r="Y145" s="24">
        <v>2.9995349558208022E-2</v>
      </c>
      <c r="Z145" s="24">
        <v>0.1865314869765908</v>
      </c>
      <c r="AA145" s="24">
        <v>0.15611605670952852</v>
      </c>
      <c r="AB145" s="24">
        <v>0.11201780415430264</v>
      </c>
      <c r="AC145" s="24">
        <v>8.2838773491592479E-2</v>
      </c>
      <c r="AD145" s="24">
        <v>0.19666996373227832</v>
      </c>
      <c r="AE145" s="24">
        <v>0.13765248928453677</v>
      </c>
      <c r="AF145" s="24">
        <v>8.7124958786679821E-2</v>
      </c>
      <c r="AG145" s="24">
        <v>4.1048466864490603E-2</v>
      </c>
    </row>
    <row r="146" spans="1:33" x14ac:dyDescent="0.35">
      <c r="A146" s="24" t="s">
        <v>946</v>
      </c>
      <c r="B146" s="24">
        <v>0.15522416503882983</v>
      </c>
      <c r="C146" s="24">
        <v>0.16561055791128693</v>
      </c>
      <c r="D146" s="24">
        <v>0.1519843727666873</v>
      </c>
      <c r="E146" s="24">
        <v>0.11991995807327652</v>
      </c>
      <c r="F146" s="24">
        <v>0.13588069941397876</v>
      </c>
      <c r="G146" s="24">
        <v>0.12873409881366435</v>
      </c>
      <c r="H146" s="24">
        <v>9.3715755872123524E-2</v>
      </c>
      <c r="I146" s="24">
        <v>4.8930392110152925E-2</v>
      </c>
      <c r="J146" s="24">
        <v>0.14428686111854425</v>
      </c>
      <c r="K146" s="24">
        <v>0.16639015252876635</v>
      </c>
      <c r="L146" s="24">
        <v>0.15033449290875037</v>
      </c>
      <c r="M146" s="24">
        <v>0.1164035322451164</v>
      </c>
      <c r="N146" s="24">
        <v>0.13540272946213544</v>
      </c>
      <c r="O146" s="24">
        <v>0.13791811613593791</v>
      </c>
      <c r="P146" s="24">
        <v>9.9223976451699225E-2</v>
      </c>
      <c r="Q146" s="24">
        <v>5.0040139149050061E-2</v>
      </c>
      <c r="R146" s="24">
        <v>0.22818703422805517</v>
      </c>
      <c r="S146" s="24">
        <v>0.16414957462243621</v>
      </c>
      <c r="T146" s="24">
        <v>9.8595264789289677E-2</v>
      </c>
      <c r="U146" s="24">
        <v>3.9767855965178393E-2</v>
      </c>
      <c r="V146" s="24">
        <v>0.21460133219019983</v>
      </c>
      <c r="W146" s="24">
        <v>0.14779397216909579</v>
      </c>
      <c r="X146" s="24">
        <v>8.3294862494229377E-2</v>
      </c>
      <c r="Y146" s="24">
        <v>2.3610103541515527E-2</v>
      </c>
      <c r="Z146" s="24">
        <v>0.191589632046402</v>
      </c>
      <c r="AA146" s="24">
        <v>0.17056371216240709</v>
      </c>
      <c r="AB146" s="24">
        <v>0.12893480756449757</v>
      </c>
      <c r="AC146" s="24">
        <v>8.5432904356232284E-2</v>
      </c>
      <c r="AD146" s="24">
        <v>0.171047066642499</v>
      </c>
      <c r="AE146" s="24">
        <v>0.13316415926530123</v>
      </c>
      <c r="AF146" s="24">
        <v>8.2653616095704194E-2</v>
      </c>
      <c r="AG146" s="24">
        <v>3.6614101866956683E-2</v>
      </c>
    </row>
    <row r="147" spans="1:33" x14ac:dyDescent="0.35">
      <c r="A147" s="24" t="s">
        <v>948</v>
      </c>
      <c r="B147" s="24">
        <v>0.1455303223611466</v>
      </c>
      <c r="C147" s="24">
        <v>0.15190950072297363</v>
      </c>
      <c r="D147" s="24">
        <v>0.15012333078166196</v>
      </c>
      <c r="E147" s="24">
        <v>0.12367100450795272</v>
      </c>
      <c r="F147" s="24">
        <v>0.13991664540273879</v>
      </c>
      <c r="G147" s="24">
        <v>0.13353746704091177</v>
      </c>
      <c r="H147" s="24">
        <v>9.7388789657225472E-2</v>
      </c>
      <c r="I147" s="24">
        <v>5.7922939525389107E-2</v>
      </c>
      <c r="J147" s="24">
        <v>0.12064794362049013</v>
      </c>
      <c r="K147" s="24">
        <v>0.14073840328179238</v>
      </c>
      <c r="L147" s="24">
        <v>0.1531503102976754</v>
      </c>
      <c r="M147" s="24">
        <v>0.13021983801409487</v>
      </c>
      <c r="N147" s="24">
        <v>0.13537393499526662</v>
      </c>
      <c r="O147" s="24">
        <v>0.14336804459871677</v>
      </c>
      <c r="P147" s="24">
        <v>0.10897233617334594</v>
      </c>
      <c r="Q147" s="24">
        <v>6.7529189018617874E-2</v>
      </c>
      <c r="R147" s="24">
        <v>0.21807614555256075</v>
      </c>
      <c r="S147" s="24">
        <v>0.15203840970350405</v>
      </c>
      <c r="T147" s="24">
        <v>8.7264150943396235E-2</v>
      </c>
      <c r="U147" s="24">
        <v>2.9986522911051219E-2</v>
      </c>
      <c r="V147" s="24">
        <v>0.22270889487870621</v>
      </c>
      <c r="W147" s="24">
        <v>0.1733490566037735</v>
      </c>
      <c r="X147" s="24">
        <v>8.40633423180593E-2</v>
      </c>
      <c r="Y147" s="24">
        <v>3.2513477088948778E-2</v>
      </c>
      <c r="Z147" s="24">
        <v>0.18093642535931576</v>
      </c>
      <c r="AA147" s="24">
        <v>0.15466008288510716</v>
      </c>
      <c r="AB147" s="24">
        <v>0.12256414778238252</v>
      </c>
      <c r="AC147" s="24">
        <v>8.3414161008729393E-2</v>
      </c>
      <c r="AD147" s="24">
        <v>0.17855568292037738</v>
      </c>
      <c r="AE147" s="24">
        <v>0.1468124504011992</v>
      </c>
      <c r="AF147" s="24">
        <v>8.958645622079181E-2</v>
      </c>
      <c r="AG147" s="24">
        <v>4.3470593422096811E-2</v>
      </c>
    </row>
    <row r="148" spans="1:33" x14ac:dyDescent="0.35">
      <c r="A148" s="24" t="s">
        <v>950</v>
      </c>
      <c r="B148" s="24">
        <v>0.15134701929597441</v>
      </c>
      <c r="C148" s="24">
        <v>0.17206090869860058</v>
      </c>
      <c r="D148" s="24">
        <v>0.14992910424758027</v>
      </c>
      <c r="E148" s="24">
        <v>0.11885827014364098</v>
      </c>
      <c r="F148" s="24">
        <v>0.14604524998458787</v>
      </c>
      <c r="G148" s="24">
        <v>0.12243388200480861</v>
      </c>
      <c r="H148" s="24">
        <v>8.7170951236052022E-2</v>
      </c>
      <c r="I148" s="24">
        <v>5.2154614388755322E-2</v>
      </c>
      <c r="J148" s="24">
        <v>0.14704146377453153</v>
      </c>
      <c r="K148" s="24">
        <v>0.1676995720820422</v>
      </c>
      <c r="L148" s="24">
        <v>0.14563966356795047</v>
      </c>
      <c r="M148" s="24">
        <v>0.11258669027593329</v>
      </c>
      <c r="N148" s="24">
        <v>0.14704146377453153</v>
      </c>
      <c r="O148" s="24">
        <v>0.12689980817470858</v>
      </c>
      <c r="P148" s="24">
        <v>9.7978456544193598E-2</v>
      </c>
      <c r="Q148" s="24">
        <v>5.5112881806108897E-2</v>
      </c>
      <c r="R148" s="24">
        <v>0.23827198680276321</v>
      </c>
      <c r="S148" s="24">
        <v>0.15413960202082691</v>
      </c>
      <c r="T148" s="24">
        <v>8.825652129085472E-2</v>
      </c>
      <c r="U148" s="24">
        <v>2.9693782864212807E-2</v>
      </c>
      <c r="V148" s="24">
        <v>0.23456026394473656</v>
      </c>
      <c r="W148" s="24">
        <v>0.15424270543354979</v>
      </c>
      <c r="X148" s="24">
        <v>7.7946180018558603E-2</v>
      </c>
      <c r="Y148" s="24">
        <v>2.2888957624497375E-2</v>
      </c>
      <c r="Z148" s="24">
        <v>0.19366779554225408</v>
      </c>
      <c r="AA148" s="24">
        <v>0.16618098763487429</v>
      </c>
      <c r="AB148" s="24">
        <v>0.12506891391667324</v>
      </c>
      <c r="AC148" s="24">
        <v>8.5925809246278656E-2</v>
      </c>
      <c r="AD148" s="24">
        <v>0.17484445144522323</v>
      </c>
      <c r="AE148" s="24">
        <v>0.12837678191698829</v>
      </c>
      <c r="AF148" s="24">
        <v>8.4744427817594725E-2</v>
      </c>
      <c r="AG148" s="24">
        <v>4.1190832480113425E-2</v>
      </c>
    </row>
    <row r="149" spans="1:33" x14ac:dyDescent="0.35">
      <c r="A149" s="24" t="s">
        <v>952</v>
      </c>
      <c r="B149" s="24">
        <v>0.15715396578538107</v>
      </c>
      <c r="C149" s="24">
        <v>0.17083981337480564</v>
      </c>
      <c r="D149" s="24">
        <v>0.13545878693623636</v>
      </c>
      <c r="E149" s="24">
        <v>0.11850699844479003</v>
      </c>
      <c r="F149" s="24">
        <v>0.14253499222395019</v>
      </c>
      <c r="G149" s="24">
        <v>0.13087091757387248</v>
      </c>
      <c r="H149" s="24">
        <v>9.3779160186625188E-2</v>
      </c>
      <c r="I149" s="24">
        <v>5.0855365474339047E-2</v>
      </c>
      <c r="J149" s="24">
        <v>0.14407304240173319</v>
      </c>
      <c r="K149" s="24">
        <v>0.15730424017332095</v>
      </c>
      <c r="L149" s="24">
        <v>0.13478799133395231</v>
      </c>
      <c r="M149" s="24">
        <v>0.11312287217579697</v>
      </c>
      <c r="N149" s="24">
        <v>0.1541318477251625</v>
      </c>
      <c r="O149" s="24">
        <v>0.13966264314453727</v>
      </c>
      <c r="P149" s="24">
        <v>0.10043330238316311</v>
      </c>
      <c r="Q149" s="24">
        <v>5.6484060662333677E-2</v>
      </c>
      <c r="R149" s="24">
        <v>0.22603516732841744</v>
      </c>
      <c r="S149" s="24">
        <v>0.14246549442238601</v>
      </c>
      <c r="T149" s="24">
        <v>6.3055397995840395E-2</v>
      </c>
      <c r="U149" s="24">
        <v>2.3350349782567597E-2</v>
      </c>
      <c r="V149" s="24">
        <v>0.27027793533749278</v>
      </c>
      <c r="W149" s="24">
        <v>0.18661372660238223</v>
      </c>
      <c r="X149" s="24">
        <v>6.6553223671771605E-2</v>
      </c>
      <c r="Y149" s="24">
        <v>2.164870485914162E-2</v>
      </c>
      <c r="Z149" s="24">
        <v>0.17739615937737924</v>
      </c>
      <c r="AA149" s="24">
        <v>0.15827764148549195</v>
      </c>
      <c r="AB149" s="24">
        <v>0.11504948819896799</v>
      </c>
      <c r="AC149" s="24">
        <v>9.0263091109043195E-2</v>
      </c>
      <c r="AD149" s="24">
        <v>0.18509432366128081</v>
      </c>
      <c r="AE149" s="24">
        <v>0.14364266982488788</v>
      </c>
      <c r="AF149" s="24">
        <v>8.5525759242026891E-2</v>
      </c>
      <c r="AG149" s="24">
        <v>4.4750867100922069E-2</v>
      </c>
    </row>
    <row r="150" spans="1:33" x14ac:dyDescent="0.35">
      <c r="A150" s="24" t="s">
        <v>954</v>
      </c>
      <c r="B150" s="24">
        <v>0.16281549946676149</v>
      </c>
      <c r="C150" s="24">
        <v>0.15007702334399814</v>
      </c>
      <c r="D150" s="24">
        <v>0.1234150965754236</v>
      </c>
      <c r="E150" s="24">
        <v>0.10801042777580282</v>
      </c>
      <c r="F150" s="24">
        <v>0.16844412845123827</v>
      </c>
      <c r="G150" s="24">
        <v>0.14065647588576843</v>
      </c>
      <c r="H150" s="24">
        <v>9.3849982225382156E-2</v>
      </c>
      <c r="I150" s="24">
        <v>5.273136627562508E-2</v>
      </c>
      <c r="J150" s="24">
        <v>0.15981669769440063</v>
      </c>
      <c r="K150" s="24">
        <v>0.14213088930259199</v>
      </c>
      <c r="L150" s="24">
        <v>0.12380065874266076</v>
      </c>
      <c r="M150" s="24">
        <v>0.10955176858083916</v>
      </c>
      <c r="N150" s="24">
        <v>0.17922096520120295</v>
      </c>
      <c r="O150" s="24">
        <v>0.13898038092510379</v>
      </c>
      <c r="P150" s="24">
        <v>9.444364886152086E-2</v>
      </c>
      <c r="Q150" s="24">
        <v>5.2054990691679778E-2</v>
      </c>
      <c r="R150" s="24">
        <v>0.25982874505110032</v>
      </c>
      <c r="S150" s="24">
        <v>0.1569837031580886</v>
      </c>
      <c r="T150" s="24">
        <v>6.3345916582266806E-2</v>
      </c>
      <c r="U150" s="24">
        <v>2.301813829297486E-2</v>
      </c>
      <c r="V150" s="24">
        <v>0.27087745143172831</v>
      </c>
      <c r="W150" s="24">
        <v>0.13912162784274001</v>
      </c>
      <c r="X150" s="24">
        <v>6.9422705091612177E-2</v>
      </c>
      <c r="Y150" s="24">
        <v>1.7401712549488989E-2</v>
      </c>
      <c r="Z150" s="24">
        <v>0.20643502925013299</v>
      </c>
      <c r="AA150" s="24">
        <v>0.15298705903208651</v>
      </c>
      <c r="AB150" s="24">
        <v>0.10246410210955506</v>
      </c>
      <c r="AC150" s="24">
        <v>7.7202623648289309E-2</v>
      </c>
      <c r="AD150" s="24">
        <v>0.20732139691544055</v>
      </c>
      <c r="AE150" s="24">
        <v>0.13588016309165041</v>
      </c>
      <c r="AF150" s="24">
        <v>7.9773089877681266E-2</v>
      </c>
      <c r="AG150" s="24">
        <v>3.7936536075163993E-2</v>
      </c>
    </row>
    <row r="151" spans="1:33" x14ac:dyDescent="0.35">
      <c r="A151" s="24" t="s">
        <v>956</v>
      </c>
      <c r="B151" s="24">
        <v>0.14132703288048831</v>
      </c>
      <c r="C151" s="24">
        <v>0.15652687536916715</v>
      </c>
      <c r="D151" s="24">
        <v>0.14337468005512896</v>
      </c>
      <c r="E151" s="24">
        <v>0.13738924985233311</v>
      </c>
      <c r="F151" s="24">
        <v>0.12506398897420751</v>
      </c>
      <c r="G151" s="24">
        <v>0.12805670407560543</v>
      </c>
      <c r="H151" s="24">
        <v>0.1024217365623154</v>
      </c>
      <c r="I151" s="24">
        <v>6.5839732230754094E-2</v>
      </c>
      <c r="J151" s="24">
        <v>0.12018943170488532</v>
      </c>
      <c r="K151" s="24">
        <v>0.15269192422731803</v>
      </c>
      <c r="L151" s="24">
        <v>0.14950149551345965</v>
      </c>
      <c r="M151" s="24">
        <v>0.15722831505483556</v>
      </c>
      <c r="N151" s="24">
        <v>0.11450648055832502</v>
      </c>
      <c r="O151" s="24">
        <v>0.12203389830508478</v>
      </c>
      <c r="P151" s="24">
        <v>0.10932203389830512</v>
      </c>
      <c r="Q151" s="24">
        <v>7.4526420737786619E-2</v>
      </c>
      <c r="R151" s="24">
        <v>0.19800697558545088</v>
      </c>
      <c r="S151" s="24">
        <v>0.1694569008470353</v>
      </c>
      <c r="T151" s="24">
        <v>0.10079720976581964</v>
      </c>
      <c r="U151" s="24">
        <v>4.2002989536621821E-2</v>
      </c>
      <c r="V151" s="24">
        <v>0.20094668659691087</v>
      </c>
      <c r="W151" s="24">
        <v>0.16786248131539613</v>
      </c>
      <c r="X151" s="24">
        <v>8.3806676631788715E-2</v>
      </c>
      <c r="Y151" s="24">
        <v>3.7120079720976591E-2</v>
      </c>
      <c r="Z151" s="24">
        <v>0.16321205971879979</v>
      </c>
      <c r="AA151" s="24">
        <v>0.16108614775088179</v>
      </c>
      <c r="AB151" s="24">
        <v>0.13436729960863891</v>
      </c>
      <c r="AC151" s="24">
        <v>0.1126733342996569</v>
      </c>
      <c r="AD151" s="24">
        <v>0.14813741121901722</v>
      </c>
      <c r="AE151" s="24">
        <v>0.13224138764072091</v>
      </c>
      <c r="AF151" s="24">
        <v>9.3395178045127328E-2</v>
      </c>
      <c r="AG151" s="24">
        <v>5.488718171715707E-2</v>
      </c>
    </row>
  </sheetData>
  <mergeCells count="4">
    <mergeCell ref="Z1:AG1"/>
    <mergeCell ref="B1:I1"/>
    <mergeCell ref="R1:Y1"/>
    <mergeCell ref="J1:Q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workbookViewId="0">
      <selection activeCell="N98" sqref="N98:O98"/>
    </sheetView>
  </sheetViews>
  <sheetFormatPr defaultColWidth="8.81640625" defaultRowHeight="14.5" x14ac:dyDescent="0.35"/>
  <cols>
    <col min="1" max="1" width="9" style="24" customWidth="1"/>
    <col min="2" max="6" width="13" style="24" customWidth="1"/>
    <col min="7" max="16384" width="8.81640625" style="24"/>
  </cols>
  <sheetData>
    <row r="1" spans="1:6" x14ac:dyDescent="0.35">
      <c r="A1" s="24" t="s">
        <v>711</v>
      </c>
      <c r="B1" s="24" t="s">
        <v>1973</v>
      </c>
      <c r="C1" s="24" t="s">
        <v>1974</v>
      </c>
      <c r="D1" s="24" t="s">
        <v>1975</v>
      </c>
      <c r="E1" s="24" t="s">
        <v>1976</v>
      </c>
      <c r="F1" s="24" t="s">
        <v>1977</v>
      </c>
    </row>
    <row r="2" spans="1:6" x14ac:dyDescent="0.35">
      <c r="A2" s="24" t="s">
        <v>881</v>
      </c>
      <c r="B2" s="24">
        <v>0.1174219039387579</v>
      </c>
      <c r="C2" s="24">
        <v>0.31361896530435845</v>
      </c>
      <c r="D2" s="24">
        <v>0.31633535004321522</v>
      </c>
      <c r="E2" s="24">
        <v>0.20669218422027405</v>
      </c>
      <c r="F2" s="24">
        <v>4.593159649339424E-2</v>
      </c>
    </row>
    <row r="3" spans="1:6" x14ac:dyDescent="0.35">
      <c r="A3" s="24" t="s">
        <v>883</v>
      </c>
      <c r="B3" s="24">
        <v>0.39583762621059126</v>
      </c>
      <c r="C3" s="24">
        <v>0.36063603269455319</v>
      </c>
      <c r="D3" s="24">
        <v>0.10721890239714264</v>
      </c>
      <c r="E3" s="24">
        <v>7.8027337042379283E-2</v>
      </c>
      <c r="F3" s="24">
        <v>5.8280101655333483E-2</v>
      </c>
    </row>
    <row r="4" spans="1:6" x14ac:dyDescent="0.35">
      <c r="A4" s="24" t="s">
        <v>1423</v>
      </c>
      <c r="B4" s="24">
        <v>0.1174650377752773</v>
      </c>
      <c r="C4" s="24">
        <v>0.27149975888120881</v>
      </c>
      <c r="D4" s="24">
        <v>0.30525638964796659</v>
      </c>
      <c r="E4" s="24">
        <v>0.18196431441890376</v>
      </c>
      <c r="F4" s="24">
        <v>0.12381449927664361</v>
      </c>
    </row>
    <row r="5" spans="1:6" x14ac:dyDescent="0.35">
      <c r="A5" s="24" t="s">
        <v>885</v>
      </c>
      <c r="B5" s="24">
        <v>5.3231939163498115E-3</v>
      </c>
      <c r="C5" s="24">
        <v>2.7471482889733844E-2</v>
      </c>
      <c r="D5" s="24">
        <v>0.10085551330798476</v>
      </c>
      <c r="E5" s="24">
        <v>0.2626425855513308</v>
      </c>
      <c r="F5" s="24">
        <v>0.60370722433460078</v>
      </c>
    </row>
    <row r="6" spans="1:6" x14ac:dyDescent="0.35">
      <c r="A6" s="24" t="s">
        <v>887</v>
      </c>
      <c r="B6" s="24">
        <v>0.1710816777041943</v>
      </c>
      <c r="C6" s="24">
        <v>0.1693758779851495</v>
      </c>
      <c r="D6" s="24">
        <v>0.16977724262492477</v>
      </c>
      <c r="E6" s="24">
        <v>0.33092514549468194</v>
      </c>
      <c r="F6" s="24">
        <v>0.15884005619104957</v>
      </c>
    </row>
    <row r="7" spans="1:6" x14ac:dyDescent="0.35">
      <c r="A7" s="24" t="s">
        <v>889</v>
      </c>
      <c r="B7" s="24">
        <v>5.8724225250211023E-2</v>
      </c>
      <c r="C7" s="24">
        <v>0.11539852887977813</v>
      </c>
      <c r="D7" s="24">
        <v>0.3689858917159049</v>
      </c>
      <c r="E7" s="24">
        <v>0.30929699746774392</v>
      </c>
      <c r="F7" s="24">
        <v>0.14759435668636203</v>
      </c>
    </row>
    <row r="8" spans="1:6" x14ac:dyDescent="0.35">
      <c r="A8" s="24" t="s">
        <v>891</v>
      </c>
      <c r="B8" s="24">
        <v>0.22760444209413003</v>
      </c>
      <c r="C8" s="24">
        <v>0.25034373347435218</v>
      </c>
      <c r="D8" s="24">
        <v>0.14013749338974085</v>
      </c>
      <c r="E8" s="24">
        <v>0.19598096245372815</v>
      </c>
      <c r="F8" s="24">
        <v>0.18593336858804865</v>
      </c>
    </row>
    <row r="9" spans="1:6" x14ac:dyDescent="0.35">
      <c r="A9" s="24" t="s">
        <v>893</v>
      </c>
      <c r="B9" s="24">
        <v>0.17593477291547235</v>
      </c>
      <c r="C9" s="24">
        <v>0.25307344416841843</v>
      </c>
      <c r="D9" s="24">
        <v>0.26899802535193318</v>
      </c>
      <c r="E9" s="24">
        <v>0.21275240461175876</v>
      </c>
      <c r="F9" s="24">
        <v>8.9241352952417363E-2</v>
      </c>
    </row>
    <row r="10" spans="1:6" x14ac:dyDescent="0.35">
      <c r="A10" s="24" t="s">
        <v>894</v>
      </c>
      <c r="B10" s="24">
        <v>0.45501480525396704</v>
      </c>
      <c r="C10" s="24">
        <v>0.24546351833573757</v>
      </c>
      <c r="D10" s="24">
        <v>0.16521144939640123</v>
      </c>
      <c r="E10" s="24">
        <v>9.2779591526839233E-2</v>
      </c>
      <c r="F10" s="24">
        <v>4.1530635487054886E-2</v>
      </c>
    </row>
    <row r="11" spans="1:6" x14ac:dyDescent="0.35">
      <c r="A11" s="24" t="s">
        <v>896</v>
      </c>
      <c r="B11" s="24">
        <v>0.15871304545196621</v>
      </c>
      <c r="C11" s="24">
        <v>0.15905350961811277</v>
      </c>
      <c r="D11" s="24">
        <v>0.21625148953072687</v>
      </c>
      <c r="E11" s="24">
        <v>0.22203938035521756</v>
      </c>
      <c r="F11" s="24">
        <v>0.24394257504397659</v>
      </c>
    </row>
    <row r="12" spans="1:6" x14ac:dyDescent="0.35">
      <c r="A12" s="24" t="s">
        <v>898</v>
      </c>
      <c r="B12" s="24">
        <v>0.1003713672447276</v>
      </c>
      <c r="C12" s="24">
        <v>0.19651800620081089</v>
      </c>
      <c r="D12" s="24">
        <v>0.27709447718987423</v>
      </c>
      <c r="E12" s="24">
        <v>0.29198323736840309</v>
      </c>
      <c r="F12" s="24">
        <v>0.13403291199618417</v>
      </c>
    </row>
    <row r="13" spans="1:6" x14ac:dyDescent="0.35">
      <c r="A13" s="24" t="s">
        <v>1139</v>
      </c>
    </row>
    <row r="14" spans="1:6" x14ac:dyDescent="0.35">
      <c r="A14" s="24" t="s">
        <v>900</v>
      </c>
      <c r="B14" s="24">
        <v>0.40104994128617821</v>
      </c>
      <c r="C14" s="24">
        <v>0.30524279892242873</v>
      </c>
      <c r="D14" s="24">
        <v>0.14519582786488916</v>
      </c>
      <c r="E14" s="24">
        <v>0.11576984181805622</v>
      </c>
      <c r="F14" s="24">
        <v>3.2741590108447877E-2</v>
      </c>
    </row>
    <row r="15" spans="1:6" x14ac:dyDescent="0.35">
      <c r="A15" s="24" t="s">
        <v>902</v>
      </c>
      <c r="B15" s="24">
        <v>3.5398230088495575E-2</v>
      </c>
      <c r="C15" s="24">
        <v>0.33079035703387244</v>
      </c>
      <c r="D15" s="24">
        <v>0.20333638490489273</v>
      </c>
      <c r="E15" s="24">
        <v>0.20608279930831047</v>
      </c>
      <c r="F15" s="24">
        <v>0.22439222866442876</v>
      </c>
    </row>
    <row r="16" spans="1:6" x14ac:dyDescent="0.35">
      <c r="A16" s="24" t="s">
        <v>904</v>
      </c>
      <c r="B16" s="24">
        <v>1.5137961879859628E-2</v>
      </c>
      <c r="C16" s="24">
        <v>0.10128672675978806</v>
      </c>
      <c r="D16" s="24">
        <v>0.1780774788412578</v>
      </c>
      <c r="E16" s="24">
        <v>0.28294226931810373</v>
      </c>
      <c r="F16" s="24">
        <v>0.42255556320099097</v>
      </c>
    </row>
    <row r="17" spans="1:6" x14ac:dyDescent="0.35">
      <c r="A17" s="24" t="s">
        <v>906</v>
      </c>
      <c r="B17" s="24">
        <v>9.6091044037605156E-2</v>
      </c>
      <c r="C17" s="24">
        <v>0.19515091538842155</v>
      </c>
      <c r="D17" s="24">
        <v>0.35428005937654633</v>
      </c>
      <c r="E17" s="24">
        <v>0.19495299356754081</v>
      </c>
      <c r="F17" s="24">
        <v>0.15952498762988621</v>
      </c>
    </row>
    <row r="18" spans="1:6" x14ac:dyDescent="0.35">
      <c r="A18" s="24" t="s">
        <v>908</v>
      </c>
      <c r="B18" s="24">
        <v>6.7733990147783266E-2</v>
      </c>
      <c r="C18" s="24">
        <v>0.16995073891625617</v>
      </c>
      <c r="D18" s="24">
        <v>0.32943349753694579</v>
      </c>
      <c r="E18" s="24">
        <v>0.31637931034482758</v>
      </c>
      <c r="F18" s="24">
        <v>0.1165024630541872</v>
      </c>
    </row>
    <row r="19" spans="1:6" x14ac:dyDescent="0.35">
      <c r="A19" s="24" t="s">
        <v>910</v>
      </c>
      <c r="B19" s="24">
        <v>0.43938103350369095</v>
      </c>
      <c r="C19" s="24">
        <v>0.20783645655877339</v>
      </c>
      <c r="D19" s="24">
        <v>0.12968483816013623</v>
      </c>
      <c r="E19" s="24">
        <v>0.14494605337876199</v>
      </c>
      <c r="F19" s="24">
        <v>7.8151618398637157E-2</v>
      </c>
    </row>
    <row r="20" spans="1:6" x14ac:dyDescent="0.35">
      <c r="A20" s="24" t="s">
        <v>912</v>
      </c>
      <c r="B20" s="24">
        <v>0.25197906026557709</v>
      </c>
      <c r="C20" s="24">
        <v>0.19292645556690499</v>
      </c>
      <c r="D20" s="24">
        <v>0.12295709908069456</v>
      </c>
      <c r="E20" s="24">
        <v>0.23161389172625124</v>
      </c>
      <c r="F20" s="24">
        <v>0.20052349336057204</v>
      </c>
    </row>
    <row r="21" spans="1:6" x14ac:dyDescent="0.35">
      <c r="A21" s="24" t="s">
        <v>914</v>
      </c>
      <c r="B21" s="24">
        <v>0.46968376494023911</v>
      </c>
      <c r="C21" s="24">
        <v>0.1732445219123506</v>
      </c>
      <c r="D21" s="24">
        <v>0.18121264940239043</v>
      </c>
      <c r="E21" s="24">
        <v>0.10520418326693232</v>
      </c>
      <c r="F21" s="24">
        <v>7.0654880478087642E-2</v>
      </c>
    </row>
    <row r="22" spans="1:6" x14ac:dyDescent="0.35">
      <c r="A22" s="24" t="s">
        <v>1148</v>
      </c>
    </row>
    <row r="23" spans="1:6" x14ac:dyDescent="0.35">
      <c r="A23" s="24" t="s">
        <v>916</v>
      </c>
      <c r="B23" s="24">
        <v>0.13149151949641549</v>
      </c>
      <c r="C23" s="24">
        <v>0.17529288337121873</v>
      </c>
      <c r="D23" s="24">
        <v>0.20991432068543453</v>
      </c>
      <c r="E23" s="24">
        <v>0.17651687357929702</v>
      </c>
      <c r="F23" s="24">
        <v>0.30678440286763425</v>
      </c>
    </row>
    <row r="24" spans="1:6" x14ac:dyDescent="0.35">
      <c r="A24" s="24" t="s">
        <v>1151</v>
      </c>
    </row>
    <row r="25" spans="1:6" x14ac:dyDescent="0.35">
      <c r="A25" s="24" t="s">
        <v>918</v>
      </c>
      <c r="B25" s="24">
        <v>8.9866633428891979E-2</v>
      </c>
      <c r="C25" s="24">
        <v>0.35273588433254394</v>
      </c>
      <c r="D25" s="24">
        <v>0.28916864015954125</v>
      </c>
      <c r="E25" s="24">
        <v>0.19930200673064941</v>
      </c>
      <c r="F25" s="24">
        <v>6.8926835348373419E-2</v>
      </c>
    </row>
    <row r="26" spans="1:6" x14ac:dyDescent="0.35">
      <c r="A26" s="24" t="s">
        <v>920</v>
      </c>
      <c r="B26" s="24">
        <v>0.10364173228346461</v>
      </c>
      <c r="C26" s="24">
        <v>0.23385826771653537</v>
      </c>
      <c r="D26" s="24">
        <v>0.12244094488188978</v>
      </c>
      <c r="E26" s="24">
        <v>0.2410433070866142</v>
      </c>
      <c r="F26" s="24">
        <v>0.29901574803149605</v>
      </c>
    </row>
    <row r="27" spans="1:6" x14ac:dyDescent="0.35">
      <c r="A27" s="24" t="s">
        <v>922</v>
      </c>
      <c r="B27" s="24">
        <v>0.15631486508063225</v>
      </c>
      <c r="C27" s="24">
        <v>0.25283410506147219</v>
      </c>
      <c r="D27" s="24">
        <v>0.19535366437809351</v>
      </c>
      <c r="E27" s="24">
        <v>0.16286124860290599</v>
      </c>
      <c r="F27" s="24">
        <v>0.23263611687689603</v>
      </c>
    </row>
    <row r="28" spans="1:6" x14ac:dyDescent="0.35">
      <c r="A28" s="24" t="s">
        <v>958</v>
      </c>
      <c r="B28" s="24">
        <v>0.11023622047244094</v>
      </c>
      <c r="C28" s="24">
        <v>0.16329307004163748</v>
      </c>
      <c r="D28" s="24">
        <v>0.21775157686441021</v>
      </c>
      <c r="E28" s="24">
        <v>0.20761017438265236</v>
      </c>
      <c r="F28" s="24">
        <v>0.3011089582388588</v>
      </c>
    </row>
    <row r="29" spans="1:6" x14ac:dyDescent="0.35">
      <c r="A29" s="24" t="s">
        <v>960</v>
      </c>
      <c r="B29" s="24">
        <v>2.4498886414253889E-2</v>
      </c>
      <c r="C29" s="24">
        <v>5.040440745516353E-2</v>
      </c>
      <c r="D29" s="24">
        <v>0.13773297386003985</v>
      </c>
      <c r="E29" s="24">
        <v>0.33876450591958751</v>
      </c>
      <c r="F29" s="24">
        <v>0.44859922635095528</v>
      </c>
    </row>
    <row r="30" spans="1:6" x14ac:dyDescent="0.35">
      <c r="A30" s="24" t="s">
        <v>962</v>
      </c>
      <c r="B30" s="24">
        <v>0.15681843859450909</v>
      </c>
      <c r="C30" s="24">
        <v>0.10959213648175348</v>
      </c>
      <c r="D30" s="24">
        <v>0.22370353632357937</v>
      </c>
      <c r="E30" s="24">
        <v>0.25093209806801486</v>
      </c>
      <c r="F30" s="24">
        <v>0.25895379053214318</v>
      </c>
    </row>
    <row r="31" spans="1:6" x14ac:dyDescent="0.35">
      <c r="A31" s="24" t="s">
        <v>964</v>
      </c>
      <c r="B31" s="24">
        <v>0.16660845267202237</v>
      </c>
      <c r="C31" s="24">
        <v>0.37216206776108979</v>
      </c>
      <c r="D31" s="24">
        <v>0.32701711491442553</v>
      </c>
      <c r="E31" s="24">
        <v>0.1081033880544883</v>
      </c>
      <c r="F31" s="24">
        <v>2.6108976597974159E-2</v>
      </c>
    </row>
    <row r="32" spans="1:6" x14ac:dyDescent="0.35">
      <c r="A32" s="24" t="s">
        <v>966</v>
      </c>
      <c r="B32" s="24">
        <v>4.5142931056784366E-2</v>
      </c>
      <c r="C32" s="24">
        <v>0.10917087052127795</v>
      </c>
      <c r="D32" s="24">
        <v>0.24317682059242007</v>
      </c>
      <c r="E32" s="24">
        <v>0.28786702884491006</v>
      </c>
      <c r="F32" s="24">
        <v>0.31464234898460747</v>
      </c>
    </row>
    <row r="33" spans="1:6" x14ac:dyDescent="0.35">
      <c r="A33" s="24" t="s">
        <v>968</v>
      </c>
      <c r="B33" s="24">
        <v>4.0360240160106725E-2</v>
      </c>
      <c r="C33" s="24">
        <v>0.13183789192795195</v>
      </c>
      <c r="D33" s="24">
        <v>0.24716477651767843</v>
      </c>
      <c r="E33" s="24">
        <v>0.28760840560373591</v>
      </c>
      <c r="F33" s="24">
        <v>0.29302868579052693</v>
      </c>
    </row>
    <row r="34" spans="1:6" x14ac:dyDescent="0.35">
      <c r="A34" s="24" t="s">
        <v>970</v>
      </c>
      <c r="B34" s="24">
        <v>0.10171779141104298</v>
      </c>
      <c r="C34" s="24">
        <v>0.14171779141104296</v>
      </c>
      <c r="D34" s="24">
        <v>0.16895705521472396</v>
      </c>
      <c r="E34" s="24">
        <v>0.32269938650306762</v>
      </c>
      <c r="F34" s="24">
        <v>0.26490797546012262</v>
      </c>
    </row>
    <row r="35" spans="1:6" x14ac:dyDescent="0.35">
      <c r="A35" s="24" t="s">
        <v>972</v>
      </c>
      <c r="B35" s="24">
        <v>0.14908842013564805</v>
      </c>
      <c r="C35" s="24">
        <v>0.30010578059859366</v>
      </c>
      <c r="D35" s="24">
        <v>0.20123203285420943</v>
      </c>
      <c r="E35" s="24">
        <v>0.17155124136643651</v>
      </c>
      <c r="F35" s="24">
        <v>0.17802252504511229</v>
      </c>
    </row>
    <row r="36" spans="1:6" x14ac:dyDescent="0.35">
      <c r="A36" s="24" t="s">
        <v>974</v>
      </c>
      <c r="B36" s="24">
        <v>0.17134639090535547</v>
      </c>
      <c r="C36" s="24">
        <v>0.24407615395151352</v>
      </c>
      <c r="D36" s="24">
        <v>0.24270647856458016</v>
      </c>
      <c r="E36" s="24">
        <v>0.21661416244350096</v>
      </c>
      <c r="F36" s="24">
        <v>0.12525681413505002</v>
      </c>
    </row>
    <row r="37" spans="1:6" x14ac:dyDescent="0.35">
      <c r="A37" s="24" t="s">
        <v>976</v>
      </c>
      <c r="B37" s="24">
        <v>1.3755638858885576E-2</v>
      </c>
      <c r="C37" s="24">
        <v>0.11099815744329376</v>
      </c>
      <c r="D37" s="24">
        <v>0.17847385475570243</v>
      </c>
      <c r="E37" s="24">
        <v>0.18971980430777047</v>
      </c>
      <c r="F37" s="24">
        <v>0.50705254463434757</v>
      </c>
    </row>
    <row r="38" spans="1:6" x14ac:dyDescent="0.35">
      <c r="A38" s="24" t="s">
        <v>978</v>
      </c>
      <c r="B38" s="24">
        <v>5.7540971770991288E-2</v>
      </c>
      <c r="C38" s="24">
        <v>0.12930474333983108</v>
      </c>
      <c r="D38" s="24">
        <v>0.23615623420691645</v>
      </c>
      <c r="E38" s="24">
        <v>0.28698288932207061</v>
      </c>
      <c r="F38" s="24">
        <v>0.29001516136019062</v>
      </c>
    </row>
    <row r="39" spans="1:6" x14ac:dyDescent="0.35">
      <c r="A39" s="24" t="s">
        <v>980</v>
      </c>
      <c r="B39" s="24">
        <v>0.4840739284309869</v>
      </c>
      <c r="C39" s="24">
        <v>0.22807707432166721</v>
      </c>
      <c r="D39" s="24">
        <v>0.13134093590247745</v>
      </c>
      <c r="E39" s="24">
        <v>5.9083759339362961E-2</v>
      </c>
      <c r="F39" s="24">
        <v>9.7424302005505295E-2</v>
      </c>
    </row>
    <row r="40" spans="1:6" x14ac:dyDescent="0.35">
      <c r="A40" s="24" t="s">
        <v>982</v>
      </c>
      <c r="B40" s="24">
        <v>0.14094500886953712</v>
      </c>
      <c r="C40" s="24">
        <v>0.40815997419771011</v>
      </c>
      <c r="D40" s="24">
        <v>0.29075955491049843</v>
      </c>
      <c r="E40" s="24">
        <v>0.13989679084018711</v>
      </c>
      <c r="F40" s="24">
        <v>2.023867118206741E-2</v>
      </c>
    </row>
    <row r="41" spans="1:6" x14ac:dyDescent="0.35">
      <c r="A41" s="24" t="s">
        <v>984</v>
      </c>
      <c r="B41" s="24">
        <v>0.54734208034627363</v>
      </c>
      <c r="C41" s="24">
        <v>0.14811307994048428</v>
      </c>
      <c r="D41" s="24">
        <v>0.15994860002705255</v>
      </c>
      <c r="E41" s="24">
        <v>8.9814689571216022E-2</v>
      </c>
      <c r="F41" s="24">
        <v>5.478155011497364E-2</v>
      </c>
    </row>
    <row r="42" spans="1:6" x14ac:dyDescent="0.35">
      <c r="A42" s="24" t="s">
        <v>1170</v>
      </c>
    </row>
    <row r="43" spans="1:6" x14ac:dyDescent="0.35">
      <c r="A43" s="24" t="s">
        <v>986</v>
      </c>
      <c r="B43" s="24">
        <v>0.19791633171484621</v>
      </c>
      <c r="C43" s="24">
        <v>0.27984822663108144</v>
      </c>
      <c r="D43" s="24">
        <v>0.26277372262773718</v>
      </c>
      <c r="E43" s="24">
        <v>0.16090549535354837</v>
      </c>
      <c r="F43" s="24">
        <v>9.855622367278688E-2</v>
      </c>
    </row>
    <row r="44" spans="1:6" x14ac:dyDescent="0.35">
      <c r="A44" s="24" t="s">
        <v>988</v>
      </c>
      <c r="B44" s="24">
        <v>0.32892938496583146</v>
      </c>
      <c r="C44" s="24">
        <v>0.30861047835990901</v>
      </c>
      <c r="D44" s="24">
        <v>0.17694760820045555</v>
      </c>
      <c r="E44" s="24">
        <v>0.13403189066059229</v>
      </c>
      <c r="F44" s="24">
        <v>5.1480637813211855E-2</v>
      </c>
    </row>
    <row r="45" spans="1:6" x14ac:dyDescent="0.35">
      <c r="A45" s="24" t="s">
        <v>990</v>
      </c>
      <c r="B45" s="24">
        <v>0.35031847133757954</v>
      </c>
      <c r="C45" s="24">
        <v>0.24880573248407639</v>
      </c>
      <c r="D45" s="24">
        <v>0.17625398089171973</v>
      </c>
      <c r="E45" s="24">
        <v>0.15784235668789812</v>
      </c>
      <c r="F45" s="24">
        <v>6.6779458598726096E-2</v>
      </c>
    </row>
    <row r="46" spans="1:6" x14ac:dyDescent="0.35">
      <c r="A46" s="24" t="s">
        <v>992</v>
      </c>
      <c r="B46" s="24">
        <v>0.25714285714285706</v>
      </c>
      <c r="C46" s="24">
        <v>0.25714285714285706</v>
      </c>
      <c r="D46" s="24">
        <v>2.857142857142856E-2</v>
      </c>
      <c r="E46" s="24">
        <v>0.11428571428571424</v>
      </c>
      <c r="F46" s="24">
        <v>0.34285714285714297</v>
      </c>
    </row>
    <row r="47" spans="1:6" x14ac:dyDescent="0.35">
      <c r="A47" s="24" t="s">
        <v>993</v>
      </c>
      <c r="B47" s="24">
        <v>8.3150329407067278E-2</v>
      </c>
      <c r="C47" s="24">
        <v>0.32860850469155528</v>
      </c>
      <c r="D47" s="24">
        <v>0.31343581553204225</v>
      </c>
      <c r="E47" s="24">
        <v>0.12806947494509885</v>
      </c>
      <c r="F47" s="24">
        <v>0.14673587542423638</v>
      </c>
    </row>
    <row r="48" spans="1:6" x14ac:dyDescent="0.35">
      <c r="A48" s="24" t="s">
        <v>1177</v>
      </c>
    </row>
    <row r="49" spans="1:6" x14ac:dyDescent="0.35">
      <c r="A49" s="24" t="s">
        <v>995</v>
      </c>
      <c r="B49" s="24">
        <v>0.1776388888888889</v>
      </c>
      <c r="C49" s="24">
        <v>0.17854166666666663</v>
      </c>
      <c r="D49" s="24">
        <v>0.2434027777777778</v>
      </c>
      <c r="E49" s="24">
        <v>0.2396527777777778</v>
      </c>
      <c r="F49" s="24">
        <v>0.1607638888888889</v>
      </c>
    </row>
    <row r="50" spans="1:6" x14ac:dyDescent="0.35">
      <c r="A50" s="24" t="s">
        <v>996</v>
      </c>
      <c r="B50" s="24">
        <v>0.20020070245860516</v>
      </c>
      <c r="C50" s="24">
        <v>0.2644254892122429</v>
      </c>
      <c r="D50" s="24">
        <v>0.31058705469141995</v>
      </c>
      <c r="E50" s="24">
        <v>0.15704967385850477</v>
      </c>
      <c r="F50" s="24">
        <v>6.7737079779227286E-2</v>
      </c>
    </row>
    <row r="51" spans="1:6" x14ac:dyDescent="0.35">
      <c r="A51" s="24" t="s">
        <v>998</v>
      </c>
      <c r="B51" s="24">
        <v>0.12917123037604963</v>
      </c>
      <c r="C51" s="24">
        <v>8.755020080321288E-2</v>
      </c>
      <c r="D51" s="24">
        <v>0.2641840087623219</v>
      </c>
      <c r="E51" s="24">
        <v>0.26564439576487764</v>
      </c>
      <c r="F51" s="24">
        <v>0.25345016429353784</v>
      </c>
    </row>
    <row r="52" spans="1:6" x14ac:dyDescent="0.35">
      <c r="A52" s="24" t="s">
        <v>1000</v>
      </c>
      <c r="B52" s="24">
        <v>5.1004087435578473E-2</v>
      </c>
      <c r="C52" s="24">
        <v>0.1804691665185712</v>
      </c>
      <c r="D52" s="24">
        <v>0.38955038208636927</v>
      </c>
      <c r="E52" s="24">
        <v>0.26630531366625204</v>
      </c>
      <c r="F52" s="24">
        <v>0.11267105029322903</v>
      </c>
    </row>
    <row r="53" spans="1:6" x14ac:dyDescent="0.35">
      <c r="A53" s="24" t="s">
        <v>1002</v>
      </c>
      <c r="B53" s="24">
        <v>9.5515722880357284E-3</v>
      </c>
      <c r="C53" s="24">
        <v>8.8569124852694942E-2</v>
      </c>
      <c r="D53" s="24">
        <v>0.21038268312348815</v>
      </c>
      <c r="E53" s="24">
        <v>0.32258264590957025</v>
      </c>
      <c r="F53" s="24">
        <v>0.36891397382621105</v>
      </c>
    </row>
    <row r="54" spans="1:6" x14ac:dyDescent="0.35">
      <c r="A54" s="24" t="s">
        <v>1004</v>
      </c>
      <c r="B54" s="24">
        <v>4.6263742396339069E-2</v>
      </c>
      <c r="C54" s="24">
        <v>0.19046821809252745</v>
      </c>
      <c r="D54" s="24">
        <v>0.26206819576985318</v>
      </c>
      <c r="E54" s="24">
        <v>0.28757185110776273</v>
      </c>
      <c r="F54" s="24">
        <v>0.21362799263351745</v>
      </c>
    </row>
    <row r="55" spans="1:6" x14ac:dyDescent="0.35">
      <c r="A55" s="24" t="s">
        <v>1006</v>
      </c>
      <c r="B55" s="24">
        <v>0.12863811092806149</v>
      </c>
      <c r="C55" s="24">
        <v>0.19542833607907745</v>
      </c>
      <c r="D55" s="24">
        <v>0.21313838550247105</v>
      </c>
      <c r="E55" s="24">
        <v>0.20208676551345409</v>
      </c>
      <c r="F55" s="24">
        <v>0.26070840197693573</v>
      </c>
    </row>
    <row r="56" spans="1:6" x14ac:dyDescent="0.35">
      <c r="A56" s="24" t="s">
        <v>1008</v>
      </c>
      <c r="B56" s="24">
        <v>0.38406434033576514</v>
      </c>
      <c r="C56" s="24">
        <v>0.13092203568603322</v>
      </c>
      <c r="D56" s="24">
        <v>0.17451876593126484</v>
      </c>
      <c r="E56" s="24">
        <v>0.15768656060472891</v>
      </c>
      <c r="F56" s="24">
        <v>0.152808297442208</v>
      </c>
    </row>
    <row r="57" spans="1:6" x14ac:dyDescent="0.35">
      <c r="A57" s="24" t="s">
        <v>1010</v>
      </c>
      <c r="B57" s="24">
        <v>0.13215470759021153</v>
      </c>
      <c r="C57" s="24">
        <v>0.18203027789299045</v>
      </c>
      <c r="D57" s="24">
        <v>0.1640916632102862</v>
      </c>
      <c r="E57" s="24">
        <v>0.23009124844462875</v>
      </c>
      <c r="F57" s="24">
        <v>0.2916321028618829</v>
      </c>
    </row>
    <row r="58" spans="1:6" x14ac:dyDescent="0.35">
      <c r="A58" s="24" t="s">
        <v>1012</v>
      </c>
      <c r="B58" s="24">
        <v>3.1000208521581998E-2</v>
      </c>
      <c r="C58" s="24">
        <v>9.8422186696323022E-2</v>
      </c>
      <c r="D58" s="24">
        <v>0.19309098491693888</v>
      </c>
      <c r="E58" s="24">
        <v>0.16716480155696117</v>
      </c>
      <c r="F58" s="24">
        <v>0.5103218183081949</v>
      </c>
    </row>
    <row r="59" spans="1:6" x14ac:dyDescent="0.35">
      <c r="A59" s="24" t="s">
        <v>1014</v>
      </c>
      <c r="B59" s="24">
        <v>0.3892857142857144</v>
      </c>
      <c r="C59" s="24">
        <v>0.37928571428571439</v>
      </c>
      <c r="D59" s="24">
        <v>0.13306122448979596</v>
      </c>
      <c r="E59" s="24">
        <v>5.7653061224489807E-2</v>
      </c>
      <c r="F59" s="24">
        <v>4.0714285714285696E-2</v>
      </c>
    </row>
    <row r="60" spans="1:6" x14ac:dyDescent="0.35">
      <c r="A60" s="24" t="s">
        <v>1016</v>
      </c>
      <c r="B60" s="24">
        <v>0.22172306658829452</v>
      </c>
      <c r="C60" s="24">
        <v>0.30640691913678741</v>
      </c>
      <c r="D60" s="24">
        <v>0.19632210932907879</v>
      </c>
      <c r="E60" s="24">
        <v>0.163657737845327</v>
      </c>
      <c r="F60" s="24">
        <v>0.11189016710051222</v>
      </c>
    </row>
    <row r="61" spans="1:6" x14ac:dyDescent="0.35">
      <c r="A61" s="24" t="s">
        <v>1018</v>
      </c>
      <c r="B61" s="24">
        <v>0.20148097124160499</v>
      </c>
      <c r="C61" s="24">
        <v>0.34053728258997751</v>
      </c>
      <c r="D61" s="24">
        <v>0.17013948682624411</v>
      </c>
      <c r="E61" s="24">
        <v>0.13991734114000343</v>
      </c>
      <c r="F61" s="24">
        <v>0.1479249182021698</v>
      </c>
    </row>
    <row r="62" spans="1:6" x14ac:dyDescent="0.35">
      <c r="A62" s="24" t="s">
        <v>1020</v>
      </c>
      <c r="B62" s="24">
        <v>6.7792385818431056E-2</v>
      </c>
      <c r="C62" s="24">
        <v>0.21895445199077815</v>
      </c>
      <c r="D62" s="24">
        <v>0.31684217085176652</v>
      </c>
      <c r="E62" s="24">
        <v>0.19365692566515047</v>
      </c>
      <c r="F62" s="24">
        <v>0.20275406567387377</v>
      </c>
    </row>
    <row r="63" spans="1:6" x14ac:dyDescent="0.35">
      <c r="A63" s="24" t="s">
        <v>1022</v>
      </c>
      <c r="B63" s="24">
        <v>5.5200464846019755E-3</v>
      </c>
      <c r="C63" s="24">
        <v>5.4813093162889778E-2</v>
      </c>
      <c r="D63" s="24">
        <v>0.22709664923494097</v>
      </c>
      <c r="E63" s="24">
        <v>0.29934146813867896</v>
      </c>
      <c r="F63" s="24">
        <v>0.41322874297888817</v>
      </c>
    </row>
    <row r="64" spans="1:6" x14ac:dyDescent="0.35">
      <c r="A64" s="24" t="s">
        <v>1024</v>
      </c>
      <c r="B64" s="24">
        <v>6.7924528301886763E-2</v>
      </c>
      <c r="C64" s="24">
        <v>0.20964360587002101</v>
      </c>
      <c r="D64" s="24">
        <v>0.22201257861635215</v>
      </c>
      <c r="E64" s="24">
        <v>0.27777777777777779</v>
      </c>
      <c r="F64" s="24">
        <v>0.22264150943396235</v>
      </c>
    </row>
    <row r="65" spans="1:6" x14ac:dyDescent="0.35">
      <c r="A65" s="24" t="s">
        <v>1026</v>
      </c>
      <c r="B65" s="24">
        <v>0.25976277372262774</v>
      </c>
      <c r="C65" s="24">
        <v>0.20314781021897796</v>
      </c>
      <c r="D65" s="24">
        <v>0.18339416058394165</v>
      </c>
      <c r="E65" s="24">
        <v>0.22509124087591231</v>
      </c>
      <c r="F65" s="24">
        <v>0.12860401459854021</v>
      </c>
    </row>
    <row r="66" spans="1:6" x14ac:dyDescent="0.35">
      <c r="A66" s="24" t="s">
        <v>1028</v>
      </c>
      <c r="B66" s="24">
        <v>8.5479291099578983E-2</v>
      </c>
      <c r="C66" s="24">
        <v>0.18554783119553511</v>
      </c>
      <c r="D66" s="24">
        <v>0.24909429158915097</v>
      </c>
      <c r="E66" s="24">
        <v>0.27298541075100369</v>
      </c>
      <c r="F66" s="24">
        <v>0.20689317536473123</v>
      </c>
    </row>
    <row r="67" spans="1:6" x14ac:dyDescent="0.35">
      <c r="A67" s="24" t="s">
        <v>1030</v>
      </c>
      <c r="B67" s="24">
        <v>0.22021962869946329</v>
      </c>
      <c r="C67" s="24">
        <v>0.20337814546708036</v>
      </c>
      <c r="D67" s="24">
        <v>0.21815137637267945</v>
      </c>
      <c r="E67" s="24">
        <v>0.20318116905500577</v>
      </c>
      <c r="F67" s="24">
        <v>0.1550696804057714</v>
      </c>
    </row>
    <row r="68" spans="1:6" x14ac:dyDescent="0.35">
      <c r="A68" s="24" t="s">
        <v>1032</v>
      </c>
      <c r="B68" s="24">
        <v>4.5998373794865842E-2</v>
      </c>
      <c r="C68" s="24">
        <v>0.1363689162504356</v>
      </c>
      <c r="D68" s="24">
        <v>0.15344407015913575</v>
      </c>
      <c r="E68" s="24">
        <v>0.28795446625624344</v>
      </c>
      <c r="F68" s="24">
        <v>0.37623417353931937</v>
      </c>
    </row>
    <row r="69" spans="1:6" x14ac:dyDescent="0.35">
      <c r="A69" s="24" t="s">
        <v>1034</v>
      </c>
      <c r="B69" s="24">
        <v>0.19026414330533353</v>
      </c>
      <c r="C69" s="24">
        <v>0.11851027223965184</v>
      </c>
      <c r="D69" s="24">
        <v>0.15878959619471716</v>
      </c>
      <c r="E69" s="24">
        <v>0.20493877137941499</v>
      </c>
      <c r="F69" s="24">
        <v>0.32749721688088246</v>
      </c>
    </row>
    <row r="70" spans="1:6" x14ac:dyDescent="0.35">
      <c r="A70" s="24" t="s">
        <v>1036</v>
      </c>
      <c r="B70" s="24">
        <v>0.18221693088539381</v>
      </c>
      <c r="C70" s="24">
        <v>0.18500532614825488</v>
      </c>
      <c r="D70" s="24">
        <v>0.13497086283601728</v>
      </c>
      <c r="E70" s="24">
        <v>0.24133717651481928</v>
      </c>
      <c r="F70" s="24">
        <v>0.25646970361551474</v>
      </c>
    </row>
    <row r="71" spans="1:6" x14ac:dyDescent="0.35">
      <c r="A71" s="24" t="s">
        <v>1038</v>
      </c>
      <c r="B71" s="24">
        <v>0.2635607521697203</v>
      </c>
      <c r="C71" s="24">
        <v>0.28212391513982654</v>
      </c>
      <c r="D71" s="24">
        <v>0.2037729026036644</v>
      </c>
      <c r="E71" s="24">
        <v>0.15838958534233363</v>
      </c>
      <c r="F71" s="24">
        <v>9.215284474445519E-2</v>
      </c>
    </row>
    <row r="72" spans="1:6" x14ac:dyDescent="0.35">
      <c r="A72" s="24" t="s">
        <v>1040</v>
      </c>
      <c r="B72" s="24">
        <v>0.17466478475652783</v>
      </c>
      <c r="C72" s="24">
        <v>0.27544107268877904</v>
      </c>
      <c r="D72" s="24">
        <v>0.25518701482004241</v>
      </c>
      <c r="E72" s="24">
        <v>0.17529992942836975</v>
      </c>
      <c r="F72" s="24">
        <v>0.1194071983062809</v>
      </c>
    </row>
    <row r="73" spans="1:6" x14ac:dyDescent="0.35">
      <c r="A73" s="24" t="s">
        <v>1042</v>
      </c>
      <c r="B73" s="24">
        <v>0.19107528995478673</v>
      </c>
      <c r="C73" s="24">
        <v>0.22095537644977389</v>
      </c>
      <c r="D73" s="24">
        <v>0.23638686848830356</v>
      </c>
      <c r="E73" s="24">
        <v>0.1797719677609593</v>
      </c>
      <c r="F73" s="24">
        <v>0.17181049734617651</v>
      </c>
    </row>
    <row r="74" spans="1:6" x14ac:dyDescent="0.35">
      <c r="A74" s="24" t="s">
        <v>1044</v>
      </c>
      <c r="B74" s="24">
        <v>0.30004000533404446</v>
      </c>
      <c r="C74" s="24">
        <v>0.32444325910121347</v>
      </c>
      <c r="D74" s="24">
        <v>0.198959861314842</v>
      </c>
      <c r="E74" s="24">
        <v>0.15108681157487669</v>
      </c>
      <c r="F74" s="24">
        <v>2.5470062675023341E-2</v>
      </c>
    </row>
    <row r="75" spans="1:6" x14ac:dyDescent="0.35">
      <c r="A75" s="24" t="s">
        <v>1200</v>
      </c>
    </row>
    <row r="76" spans="1:6" x14ac:dyDescent="0.35">
      <c r="A76" s="24" t="s">
        <v>1046</v>
      </c>
      <c r="B76" s="24">
        <v>0.3614023028011687</v>
      </c>
      <c r="C76" s="24">
        <v>0.20181016211261957</v>
      </c>
      <c r="D76" s="24">
        <v>0.1652059345821161</v>
      </c>
      <c r="E76" s="24">
        <v>0.17712092570315627</v>
      </c>
      <c r="F76" s="24">
        <v>9.4460674800939434E-2</v>
      </c>
    </row>
    <row r="77" spans="1:6" x14ac:dyDescent="0.35">
      <c r="A77" s="24" t="s">
        <v>1048</v>
      </c>
      <c r="B77" s="24">
        <v>0.4027496685044315</v>
      </c>
      <c r="C77" s="24">
        <v>0.25807802358852677</v>
      </c>
      <c r="D77" s="24">
        <v>0.14041454393188638</v>
      </c>
      <c r="E77" s="24">
        <v>0.13036499406797403</v>
      </c>
      <c r="F77" s="24">
        <v>6.8392769907181253E-2</v>
      </c>
    </row>
    <row r="78" spans="1:6" x14ac:dyDescent="0.35">
      <c r="A78" s="24" t="s">
        <v>1050</v>
      </c>
      <c r="B78" s="24">
        <v>6.7256828241390482E-2</v>
      </c>
      <c r="C78" s="24">
        <v>0.21796394256720281</v>
      </c>
      <c r="D78" s="24">
        <v>0.41930260174889344</v>
      </c>
      <c r="E78" s="24">
        <v>0.21688437871100064</v>
      </c>
      <c r="F78" s="24">
        <v>7.8592248731512479E-2</v>
      </c>
    </row>
    <row r="79" spans="1:6" x14ac:dyDescent="0.35">
      <c r="A79" s="24" t="s">
        <v>1052</v>
      </c>
      <c r="B79" s="24">
        <v>0.13079991601931559</v>
      </c>
      <c r="C79" s="24">
        <v>0.30799916019315571</v>
      </c>
      <c r="D79" s="24">
        <v>0.22758765483938695</v>
      </c>
      <c r="E79" s="24">
        <v>0.20375813562880535</v>
      </c>
      <c r="F79" s="24">
        <v>0.12985513331933651</v>
      </c>
    </row>
    <row r="80" spans="1:6" x14ac:dyDescent="0.35">
      <c r="A80" s="24" t="s">
        <v>1054</v>
      </c>
      <c r="B80" s="24">
        <v>0.10406479217603916</v>
      </c>
      <c r="C80" s="24">
        <v>0.17578443357783205</v>
      </c>
      <c r="D80" s="24">
        <v>0.31489405052974728</v>
      </c>
      <c r="E80" s="24">
        <v>0.23217196414017929</v>
      </c>
      <c r="F80" s="24">
        <v>0.17308475957620217</v>
      </c>
    </row>
    <row r="81" spans="1:6" x14ac:dyDescent="0.35">
      <c r="A81" s="24" t="s">
        <v>1056</v>
      </c>
      <c r="B81" s="24">
        <v>0.22417255003562403</v>
      </c>
      <c r="C81" s="24">
        <v>0.12721031154867543</v>
      </c>
      <c r="D81" s="24">
        <v>0.15661636116328778</v>
      </c>
      <c r="E81" s="24">
        <v>0.21652956797720063</v>
      </c>
      <c r="F81" s="24">
        <v>0.27547120927521207</v>
      </c>
    </row>
    <row r="82" spans="1:6" x14ac:dyDescent="0.35">
      <c r="A82" s="24" t="s">
        <v>1058</v>
      </c>
      <c r="B82" s="24">
        <v>0.37304362304362304</v>
      </c>
      <c r="C82" s="24">
        <v>0.22144522144522141</v>
      </c>
      <c r="D82" s="24">
        <v>0.21112221112221119</v>
      </c>
      <c r="E82" s="24">
        <v>9.2157842157842174E-2</v>
      </c>
      <c r="F82" s="24">
        <v>0.10223110223110222</v>
      </c>
    </row>
    <row r="83" spans="1:6" x14ac:dyDescent="0.35">
      <c r="A83" s="24" t="s">
        <v>1060</v>
      </c>
      <c r="B83" s="24">
        <v>0.40998766954377319</v>
      </c>
      <c r="C83" s="24">
        <v>0.19451294697903823</v>
      </c>
      <c r="D83" s="24">
        <v>0.1129007398273736</v>
      </c>
      <c r="E83" s="24">
        <v>0.15636559802712705</v>
      </c>
      <c r="F83" s="24">
        <v>0.126233045622688</v>
      </c>
    </row>
    <row r="84" spans="1:6" x14ac:dyDescent="0.35">
      <c r="A84" s="24" t="s">
        <v>1062</v>
      </c>
      <c r="B84" s="24">
        <v>0.37584591358667357</v>
      </c>
      <c r="C84" s="24">
        <v>0.28179767482214119</v>
      </c>
      <c r="D84" s="24">
        <v>0.21499219156689223</v>
      </c>
      <c r="E84" s="24">
        <v>6.8367169876800304E-2</v>
      </c>
      <c r="F84" s="24">
        <v>5.8997050147492611E-2</v>
      </c>
    </row>
    <row r="85" spans="1:6" x14ac:dyDescent="0.35">
      <c r="A85" s="24" t="s">
        <v>1064</v>
      </c>
      <c r="B85" s="24">
        <v>9.6439044826141601E-2</v>
      </c>
      <c r="C85" s="24">
        <v>0.13414327607875998</v>
      </c>
      <c r="D85" s="24">
        <v>0.18734813573523248</v>
      </c>
      <c r="E85" s="24">
        <v>0.32710515291160441</v>
      </c>
      <c r="F85" s="24">
        <v>0.25496439044826141</v>
      </c>
    </row>
    <row r="86" spans="1:6" x14ac:dyDescent="0.35">
      <c r="A86" s="24" t="s">
        <v>1066</v>
      </c>
      <c r="B86" s="24">
        <v>2.2971420849942567E-3</v>
      </c>
      <c r="C86" s="24">
        <v>0.12546449564218637</v>
      </c>
      <c r="D86" s="24">
        <v>0.15255725964461861</v>
      </c>
      <c r="E86" s="24">
        <v>0.22444429430443888</v>
      </c>
      <c r="F86" s="24">
        <v>0.49523680832376177</v>
      </c>
    </row>
    <row r="87" spans="1:6" x14ac:dyDescent="0.35">
      <c r="A87" s="24" t="s">
        <v>1068</v>
      </c>
      <c r="B87" s="24">
        <v>0.10958302852962688</v>
      </c>
      <c r="C87" s="24">
        <v>0.21631309436722751</v>
      </c>
      <c r="D87" s="24">
        <v>0.19436722750548649</v>
      </c>
      <c r="E87" s="24">
        <v>0.25888807607900505</v>
      </c>
      <c r="F87" s="24">
        <v>0.22084857351865392</v>
      </c>
    </row>
    <row r="88" spans="1:6" x14ac:dyDescent="0.35">
      <c r="A88" s="24" t="s">
        <v>1070</v>
      </c>
      <c r="B88" s="24">
        <v>0.26595483554246441</v>
      </c>
      <c r="C88" s="24">
        <v>0.22060628375061372</v>
      </c>
      <c r="D88" s="24">
        <v>0.17740549828178695</v>
      </c>
      <c r="E88" s="24">
        <v>0.17133038782523322</v>
      </c>
      <c r="F88" s="24">
        <v>0.16470299459990179</v>
      </c>
    </row>
    <row r="89" spans="1:6" x14ac:dyDescent="0.35">
      <c r="A89" s="24" t="s">
        <v>1072</v>
      </c>
      <c r="B89" s="24">
        <v>0.17168294988969429</v>
      </c>
      <c r="C89" s="24">
        <v>0.23290261582098956</v>
      </c>
      <c r="D89" s="24">
        <v>0.27434604475260005</v>
      </c>
      <c r="E89" s="24">
        <v>0.18885912385754808</v>
      </c>
      <c r="F89" s="24">
        <v>0.13220926567916799</v>
      </c>
    </row>
    <row r="90" spans="1:6" x14ac:dyDescent="0.35">
      <c r="A90" s="24" t="s">
        <v>1074</v>
      </c>
      <c r="B90" s="24">
        <v>0.14335614485315087</v>
      </c>
      <c r="C90" s="24">
        <v>0.20715711434274311</v>
      </c>
      <c r="D90" s="24">
        <v>0.24415454804676359</v>
      </c>
      <c r="E90" s="24">
        <v>0.23866552609067579</v>
      </c>
      <c r="F90" s="24">
        <v>0.16666666666666663</v>
      </c>
    </row>
    <row r="91" spans="1:6" x14ac:dyDescent="0.35">
      <c r="A91" s="24" t="s">
        <v>1076</v>
      </c>
      <c r="B91" s="24">
        <v>0.14817059313688355</v>
      </c>
      <c r="C91" s="24">
        <v>0.16051814256495722</v>
      </c>
      <c r="D91" s="24">
        <v>0.14392849026588897</v>
      </c>
      <c r="E91" s="24">
        <v>0.29649268994773126</v>
      </c>
      <c r="F91" s="24">
        <v>0.25089008408453906</v>
      </c>
    </row>
    <row r="92" spans="1:6" x14ac:dyDescent="0.35">
      <c r="A92" s="24" t="s">
        <v>1078</v>
      </c>
      <c r="B92" s="24">
        <v>2.4825783972125436E-2</v>
      </c>
      <c r="C92" s="24">
        <v>9.4947735191637628E-2</v>
      </c>
      <c r="D92" s="24">
        <v>0.33304297328687577</v>
      </c>
      <c r="E92" s="24">
        <v>0.25159698025551686</v>
      </c>
      <c r="F92" s="24">
        <v>0.29558652729384438</v>
      </c>
    </row>
    <row r="93" spans="1:6" x14ac:dyDescent="0.35">
      <c r="A93" s="24" t="s">
        <v>1080</v>
      </c>
      <c r="B93" s="24">
        <v>0.27021825862473597</v>
      </c>
      <c r="C93" s="24">
        <v>0.24895564421497304</v>
      </c>
      <c r="D93" s="24">
        <v>0.23060314480168975</v>
      </c>
      <c r="E93" s="24">
        <v>0.18873503872330441</v>
      </c>
      <c r="F93" s="24">
        <v>6.1487913635296883E-2</v>
      </c>
    </row>
    <row r="94" spans="1:6" x14ac:dyDescent="0.35">
      <c r="A94" s="24" t="s">
        <v>1217</v>
      </c>
    </row>
    <row r="95" spans="1:6" x14ac:dyDescent="0.35">
      <c r="A95" s="24" t="s">
        <v>1082</v>
      </c>
      <c r="B95" s="24">
        <v>0.19995265525132175</v>
      </c>
      <c r="C95" s="24">
        <v>0.28359504458297158</v>
      </c>
      <c r="D95" s="24">
        <v>0.17130908230095479</v>
      </c>
      <c r="E95" s="24">
        <v>0.18590704647676159</v>
      </c>
      <c r="F95" s="24">
        <v>0.15923617138799021</v>
      </c>
    </row>
    <row r="96" spans="1:6" x14ac:dyDescent="0.35">
      <c r="A96" s="24" t="s">
        <v>1219</v>
      </c>
    </row>
    <row r="97" spans="1:6" x14ac:dyDescent="0.35">
      <c r="A97" s="24" t="s">
        <v>1221</v>
      </c>
    </row>
    <row r="98" spans="1:6" x14ac:dyDescent="0.35">
      <c r="A98" s="24" t="s">
        <v>1084</v>
      </c>
      <c r="B98" s="24">
        <v>0.59152396590820222</v>
      </c>
      <c r="C98" s="24">
        <v>0.15661896942685125</v>
      </c>
      <c r="D98" s="24">
        <v>8.8357181953241062E-2</v>
      </c>
      <c r="E98" s="24">
        <v>0.1288607396981781</v>
      </c>
      <c r="F98" s="24">
        <v>3.4639143013527246E-2</v>
      </c>
    </row>
    <row r="99" spans="1:6" x14ac:dyDescent="0.35">
      <c r="A99" s="24" t="s">
        <v>1086</v>
      </c>
      <c r="B99" s="24">
        <v>2.9255672018044312E-2</v>
      </c>
      <c r="C99" s="24">
        <v>0.11702268807217724</v>
      </c>
      <c r="D99" s="24">
        <v>0.30608995621600105</v>
      </c>
      <c r="E99" s="24">
        <v>0.31139710760249439</v>
      </c>
      <c r="F99" s="24">
        <v>0.23623457609128301</v>
      </c>
    </row>
    <row r="100" spans="1:6" x14ac:dyDescent="0.35">
      <c r="A100" s="24" t="s">
        <v>1088</v>
      </c>
      <c r="B100" s="24">
        <v>0.13150105708245241</v>
      </c>
      <c r="C100" s="24">
        <v>0.27780126849894293</v>
      </c>
      <c r="D100" s="24">
        <v>0.28907681465821</v>
      </c>
      <c r="E100" s="24">
        <v>0.25496828752642703</v>
      </c>
      <c r="F100" s="24">
        <v>4.6652572233967592E-2</v>
      </c>
    </row>
    <row r="101" spans="1:6" x14ac:dyDescent="0.35">
      <c r="A101" s="24" t="s">
        <v>1090</v>
      </c>
      <c r="B101" s="24">
        <v>3.2296296296296302E-2</v>
      </c>
      <c r="C101" s="24">
        <v>7.0666666666666642E-2</v>
      </c>
      <c r="D101" s="24">
        <v>0.32400000000000007</v>
      </c>
      <c r="E101" s="24">
        <v>0.2266666666666666</v>
      </c>
      <c r="F101" s="24">
        <v>0.34637037037037044</v>
      </c>
    </row>
    <row r="102" spans="1:6" x14ac:dyDescent="0.35">
      <c r="A102" s="24" t="s">
        <v>1092</v>
      </c>
      <c r="B102" s="24">
        <v>4.0667498850272647E-2</v>
      </c>
      <c r="C102" s="24">
        <v>0.33099007949543391</v>
      </c>
      <c r="D102" s="24">
        <v>0.19604493791472313</v>
      </c>
      <c r="E102" s="24">
        <v>0.20307469942842127</v>
      </c>
      <c r="F102" s="24">
        <v>0.22922278431114904</v>
      </c>
    </row>
    <row r="103" spans="1:6" x14ac:dyDescent="0.35">
      <c r="A103" s="24" t="s">
        <v>1094</v>
      </c>
      <c r="B103" s="24">
        <v>0.60107073329007155</v>
      </c>
      <c r="C103" s="24">
        <v>0.34863724853990918</v>
      </c>
      <c r="D103" s="24">
        <v>4.2018170019467879E-2</v>
      </c>
      <c r="E103" s="24">
        <v>4.7047371836469844E-3</v>
      </c>
      <c r="F103" s="24">
        <v>3.5691109669046071E-3</v>
      </c>
    </row>
    <row r="104" spans="1:6" x14ac:dyDescent="0.35">
      <c r="A104" s="24" t="s">
        <v>1096</v>
      </c>
      <c r="B104" s="24">
        <v>0.39316370796541872</v>
      </c>
      <c r="C104" s="24">
        <v>0.15718549057010117</v>
      </c>
      <c r="D104" s="24">
        <v>0.13764883241546935</v>
      </c>
      <c r="E104" s="24">
        <v>0.14770944220533497</v>
      </c>
      <c r="F104" s="24">
        <v>0.16429252684367596</v>
      </c>
    </row>
    <row r="105" spans="1:6" x14ac:dyDescent="0.35">
      <c r="A105" s="24" t="s">
        <v>1098</v>
      </c>
      <c r="B105" s="24">
        <v>0.25539729463405902</v>
      </c>
      <c r="C105" s="24">
        <v>0.3147899310221266</v>
      </c>
      <c r="D105" s="24">
        <v>0.15864910866254597</v>
      </c>
      <c r="E105" s="24">
        <v>0.16070948669712443</v>
      </c>
      <c r="F105" s="24">
        <v>0.11045417898414404</v>
      </c>
    </row>
    <row r="106" spans="1:6" x14ac:dyDescent="0.35">
      <c r="A106" s="24" t="s">
        <v>1100</v>
      </c>
      <c r="B106" s="24">
        <v>0.33284983863364404</v>
      </c>
      <c r="C106" s="24">
        <v>0.15404141132102842</v>
      </c>
      <c r="D106" s="24">
        <v>0.16832867969684884</v>
      </c>
      <c r="E106" s="24">
        <v>0.20988504913514888</v>
      </c>
      <c r="F106" s="24">
        <v>0.13489502121332997</v>
      </c>
    </row>
    <row r="107" spans="1:6" x14ac:dyDescent="0.35">
      <c r="A107" s="24" t="s">
        <v>1102</v>
      </c>
      <c r="B107" s="24">
        <v>0.31350114416475966</v>
      </c>
      <c r="C107" s="24">
        <v>0.2489850151325016</v>
      </c>
      <c r="D107" s="24">
        <v>0.14815088211412122</v>
      </c>
      <c r="E107" s="24">
        <v>0.16667896951354547</v>
      </c>
      <c r="F107" s="24">
        <v>0.12268398907507196</v>
      </c>
    </row>
    <row r="108" spans="1:6" x14ac:dyDescent="0.35">
      <c r="A108" s="24" t="s">
        <v>1233</v>
      </c>
    </row>
    <row r="109" spans="1:6" x14ac:dyDescent="0.35">
      <c r="A109" s="24" t="s">
        <v>1104</v>
      </c>
      <c r="B109" s="24">
        <v>0.41668275728905202</v>
      </c>
      <c r="C109" s="24">
        <v>0.21452017764047121</v>
      </c>
      <c r="D109" s="24">
        <v>0.22681341314282036</v>
      </c>
      <c r="E109" s="24">
        <v>0.10124219604814316</v>
      </c>
      <c r="F109" s="24">
        <v>4.0741455879513423E-2</v>
      </c>
    </row>
    <row r="110" spans="1:6" x14ac:dyDescent="0.35">
      <c r="A110" s="24" t="s">
        <v>1106</v>
      </c>
      <c r="B110" s="24">
        <v>0.32691224512785866</v>
      </c>
      <c r="C110" s="24">
        <v>0.34245803762532379</v>
      </c>
      <c r="D110" s="24">
        <v>0.18271938718035377</v>
      </c>
      <c r="E110" s="24">
        <v>0.10589163005519885</v>
      </c>
      <c r="F110" s="24">
        <v>4.2018700011265071E-2</v>
      </c>
    </row>
    <row r="111" spans="1:6" x14ac:dyDescent="0.35">
      <c r="A111" s="24" t="s">
        <v>1237</v>
      </c>
    </row>
    <row r="112" spans="1:6" x14ac:dyDescent="0.35">
      <c r="A112" s="24" t="s">
        <v>1108</v>
      </c>
      <c r="B112" s="24">
        <v>0.33012187088274048</v>
      </c>
      <c r="C112" s="24">
        <v>0.17094861660079055</v>
      </c>
      <c r="D112" s="24">
        <v>0.1338932806324111</v>
      </c>
      <c r="E112" s="24">
        <v>0.15126811594202899</v>
      </c>
      <c r="F112" s="24">
        <v>0.21376811594202899</v>
      </c>
    </row>
    <row r="113" spans="1:6" x14ac:dyDescent="0.35">
      <c r="A113" s="24" t="s">
        <v>1110</v>
      </c>
      <c r="B113" s="24">
        <v>8.3641746854182117E-2</v>
      </c>
      <c r="C113" s="24">
        <v>0.10982605477424132</v>
      </c>
      <c r="D113" s="24">
        <v>0.26369356032568475</v>
      </c>
      <c r="E113" s="24">
        <v>0.22016099185788299</v>
      </c>
      <c r="F113" s="24">
        <v>0.32267764618800904</v>
      </c>
    </row>
    <row r="114" spans="1:6" x14ac:dyDescent="0.35">
      <c r="A114" s="24" t="s">
        <v>840</v>
      </c>
      <c r="B114" s="24">
        <v>0.21278292571775784</v>
      </c>
      <c r="C114" s="24">
        <v>0.19933920704845812</v>
      </c>
      <c r="D114" s="24">
        <v>0.20625094941516028</v>
      </c>
      <c r="E114" s="24">
        <v>0.19876955795230136</v>
      </c>
      <c r="F114" s="24">
        <v>0.18285735986632232</v>
      </c>
    </row>
    <row r="115" spans="1:6" x14ac:dyDescent="0.35">
      <c r="A115" s="24" t="s">
        <v>842</v>
      </c>
      <c r="B115" s="24">
        <v>0.19052939611598832</v>
      </c>
      <c r="C115" s="24">
        <v>0.20175578611332801</v>
      </c>
      <c r="D115" s="24">
        <v>0.17196062782654956</v>
      </c>
      <c r="E115" s="24">
        <v>0.21181165203511568</v>
      </c>
      <c r="F115" s="24">
        <v>0.22394253790901841</v>
      </c>
    </row>
    <row r="116" spans="1:6" x14ac:dyDescent="0.35">
      <c r="A116" s="24" t="s">
        <v>844</v>
      </c>
      <c r="B116" s="24">
        <v>5.380746286115335E-2</v>
      </c>
      <c r="C116" s="24">
        <v>7.2055211135805375E-2</v>
      </c>
      <c r="D116" s="24">
        <v>0.16481459819861971</v>
      </c>
      <c r="E116" s="24">
        <v>0.30295941045736341</v>
      </c>
      <c r="F116" s="24">
        <v>0.40636331734705811</v>
      </c>
    </row>
    <row r="117" spans="1:6" x14ac:dyDescent="0.35">
      <c r="A117" s="24" t="s">
        <v>846</v>
      </c>
      <c r="B117" s="24">
        <v>5.2413953759245218E-3</v>
      </c>
      <c r="C117" s="24">
        <v>8.8812532758721099E-2</v>
      </c>
      <c r="D117" s="24">
        <v>0.21414011996971632</v>
      </c>
      <c r="E117" s="24">
        <v>0.21058761865936765</v>
      </c>
      <c r="F117" s="24">
        <v>0.48121833323627039</v>
      </c>
    </row>
    <row r="118" spans="1:6" x14ac:dyDescent="0.35">
      <c r="A118" s="24" t="s">
        <v>848</v>
      </c>
      <c r="B118" s="24">
        <v>1.0738520324132025E-2</v>
      </c>
      <c r="C118" s="24">
        <v>0.11430265498385928</v>
      </c>
      <c r="D118" s="24">
        <v>0.24804005533961393</v>
      </c>
      <c r="E118" s="24">
        <v>0.26536662494235458</v>
      </c>
      <c r="F118" s="24">
        <v>0.3615521444100403</v>
      </c>
    </row>
    <row r="119" spans="1:6" x14ac:dyDescent="0.35">
      <c r="A119" s="24" t="s">
        <v>850</v>
      </c>
      <c r="B119" s="24">
        <v>0.30593210520217817</v>
      </c>
      <c r="C119" s="24">
        <v>0.13358822847873944</v>
      </c>
      <c r="D119" s="24">
        <v>0.17616730390453017</v>
      </c>
      <c r="E119" s="24">
        <v>0.25165102537365314</v>
      </c>
      <c r="F119" s="24">
        <v>0.13266133704089905</v>
      </c>
    </row>
    <row r="120" spans="1:6" x14ac:dyDescent="0.35">
      <c r="A120" s="24" t="s">
        <v>852</v>
      </c>
      <c r="B120" s="24">
        <v>0.17879475022332156</v>
      </c>
      <c r="C120" s="24">
        <v>0.14711743283171855</v>
      </c>
      <c r="D120" s="24">
        <v>0.21177764034906887</v>
      </c>
      <c r="E120" s="24">
        <v>0.2998694427265855</v>
      </c>
      <c r="F120" s="24">
        <v>0.16244073386930527</v>
      </c>
    </row>
    <row r="121" spans="1:6" x14ac:dyDescent="0.35">
      <c r="A121" s="24" t="s">
        <v>854</v>
      </c>
      <c r="B121" s="24">
        <v>0.12530168946098147</v>
      </c>
      <c r="C121" s="24">
        <v>0.19549477071600957</v>
      </c>
      <c r="D121" s="24">
        <v>0.17658889782783588</v>
      </c>
      <c r="E121" s="24">
        <v>0.2068248860284258</v>
      </c>
      <c r="F121" s="24">
        <v>0.29578975596674723</v>
      </c>
    </row>
    <row r="122" spans="1:6" x14ac:dyDescent="0.35">
      <c r="A122" s="24" t="s">
        <v>857</v>
      </c>
      <c r="B122" s="24">
        <v>2.4587820451729719E-2</v>
      </c>
      <c r="C122" s="24">
        <v>0.13080148670542263</v>
      </c>
      <c r="D122" s="24">
        <v>0.15272086152673217</v>
      </c>
      <c r="E122" s="24">
        <v>0.21657295339750313</v>
      </c>
      <c r="F122" s="24">
        <v>0.47531687791861249</v>
      </c>
    </row>
    <row r="123" spans="1:6" x14ac:dyDescent="0.35">
      <c r="A123" s="24" t="s">
        <v>859</v>
      </c>
      <c r="B123" s="24">
        <v>0.15757306037679869</v>
      </c>
      <c r="C123" s="24">
        <v>0.20023735350838159</v>
      </c>
      <c r="D123" s="24">
        <v>0.27132472926865459</v>
      </c>
      <c r="E123" s="24">
        <v>0.27648716807595314</v>
      </c>
      <c r="F123" s="24">
        <v>9.4377688770212131E-2</v>
      </c>
    </row>
    <row r="124" spans="1:6" x14ac:dyDescent="0.35">
      <c r="A124" s="24" t="s">
        <v>861</v>
      </c>
      <c r="B124" s="24">
        <v>0.35233474833232264</v>
      </c>
      <c r="C124" s="24">
        <v>0.19062057812815847</v>
      </c>
      <c r="D124" s="24">
        <v>0.1638366686880938</v>
      </c>
      <c r="E124" s="24">
        <v>0.13159490600363857</v>
      </c>
      <c r="F124" s="24">
        <v>0.16161309884778652</v>
      </c>
    </row>
    <row r="125" spans="1:6" x14ac:dyDescent="0.35">
      <c r="A125" s="24" t="s">
        <v>863</v>
      </c>
      <c r="B125" s="24">
        <v>0.13663006687030463</v>
      </c>
      <c r="C125" s="24">
        <v>0.14818789730042101</v>
      </c>
      <c r="D125" s="24">
        <v>0.29687113019070432</v>
      </c>
      <c r="E125" s="24">
        <v>0.21555353752167089</v>
      </c>
      <c r="F125" s="24">
        <v>0.20275736811689921</v>
      </c>
    </row>
    <row r="126" spans="1:6" x14ac:dyDescent="0.35">
      <c r="A126" s="24" t="s">
        <v>865</v>
      </c>
      <c r="B126" s="24">
        <v>0.51579986833443059</v>
      </c>
      <c r="C126" s="24">
        <v>0.27660741716041254</v>
      </c>
      <c r="D126" s="24">
        <v>0.1190476190476191</v>
      </c>
      <c r="E126" s="24">
        <v>5.7164801404432718E-2</v>
      </c>
      <c r="F126" s="24">
        <v>3.1380294053105121E-2</v>
      </c>
    </row>
    <row r="127" spans="1:6" x14ac:dyDescent="0.35">
      <c r="A127" s="24" t="s">
        <v>867</v>
      </c>
      <c r="B127" s="24">
        <v>0.41575207765019345</v>
      </c>
      <c r="C127" s="24">
        <v>0.21147624183213856</v>
      </c>
      <c r="D127" s="24">
        <v>0.14759246336357296</v>
      </c>
      <c r="E127" s="24">
        <v>0.13791790902746945</v>
      </c>
      <c r="F127" s="24">
        <v>8.7261308126625636E-2</v>
      </c>
    </row>
    <row r="128" spans="1:6" x14ac:dyDescent="0.35">
      <c r="A128" s="24" t="s">
        <v>869</v>
      </c>
      <c r="B128" s="24">
        <v>0.32301537165719091</v>
      </c>
      <c r="C128" s="24">
        <v>0.20093703937671087</v>
      </c>
      <c r="D128" s="24">
        <v>0.14924194567277316</v>
      </c>
      <c r="E128" s="24">
        <v>0.14545167403663931</v>
      </c>
      <c r="F128" s="24">
        <v>0.18135396925668559</v>
      </c>
    </row>
    <row r="129" spans="1:6" x14ac:dyDescent="0.35">
      <c r="A129" s="24" t="s">
        <v>871</v>
      </c>
      <c r="B129" s="24">
        <v>0.16378665469778575</v>
      </c>
      <c r="C129" s="24">
        <v>0.24177139437462608</v>
      </c>
      <c r="D129" s="24">
        <v>0.23814332734889296</v>
      </c>
      <c r="E129" s="24">
        <v>0.22527678037103527</v>
      </c>
      <c r="F129" s="24">
        <v>0.13102184320766011</v>
      </c>
    </row>
    <row r="130" spans="1:6" x14ac:dyDescent="0.35">
      <c r="A130" s="24" t="s">
        <v>873</v>
      </c>
      <c r="B130" s="24">
        <v>0.16933343740243526</v>
      </c>
      <c r="C130" s="24">
        <v>0.17526537620980337</v>
      </c>
      <c r="D130" s="24">
        <v>0.20106150483921323</v>
      </c>
      <c r="E130" s="24">
        <v>0.24320949110209181</v>
      </c>
      <c r="F130" s="24">
        <v>0.21113019044645648</v>
      </c>
    </row>
    <row r="131" spans="1:6" x14ac:dyDescent="0.35">
      <c r="A131" s="24" t="s">
        <v>875</v>
      </c>
      <c r="B131" s="24">
        <v>3.1828099800777915E-2</v>
      </c>
      <c r="C131" s="24">
        <v>8.481168769566455E-2</v>
      </c>
      <c r="D131" s="24">
        <v>0.20951522625936819</v>
      </c>
      <c r="E131" s="24">
        <v>0.24978654776586659</v>
      </c>
      <c r="F131" s="24">
        <v>0.4240584384783227</v>
      </c>
    </row>
    <row r="132" spans="1:6" x14ac:dyDescent="0.35">
      <c r="A132" s="24" t="s">
        <v>877</v>
      </c>
      <c r="B132" s="24">
        <v>6.849803781662501E-3</v>
      </c>
      <c r="C132" s="24">
        <v>0.11687477702461647</v>
      </c>
      <c r="D132" s="24">
        <v>0.21234391723153764</v>
      </c>
      <c r="E132" s="24">
        <v>0.2494470210488762</v>
      </c>
      <c r="F132" s="24">
        <v>0.41448448091330714</v>
      </c>
    </row>
    <row r="133" spans="1:6" x14ac:dyDescent="0.35">
      <c r="A133" s="24" t="s">
        <v>879</v>
      </c>
      <c r="B133" s="24">
        <v>2.1289052104955023E-2</v>
      </c>
      <c r="C133" s="24">
        <v>0.12693597317579439</v>
      </c>
      <c r="D133" s="24">
        <v>0.31976156261642458</v>
      </c>
      <c r="E133" s="24">
        <v>0.23944861355048161</v>
      </c>
      <c r="F133" s="24">
        <v>0.29256479855234446</v>
      </c>
    </row>
    <row r="134" spans="1:6" x14ac:dyDescent="0.35">
      <c r="A134" s="24" t="s">
        <v>924</v>
      </c>
      <c r="B134" s="24">
        <v>0.14607147154373723</v>
      </c>
      <c r="C134" s="24">
        <v>0.20725544459150527</v>
      </c>
      <c r="D134" s="24">
        <v>0.16736854770785703</v>
      </c>
      <c r="E134" s="24">
        <v>0.21170737576705567</v>
      </c>
      <c r="F134" s="24">
        <v>0.26759716038984482</v>
      </c>
    </row>
    <row r="135" spans="1:6" x14ac:dyDescent="0.35">
      <c r="A135" s="24" t="s">
        <v>926</v>
      </c>
      <c r="B135" s="24">
        <v>0.10726826687190343</v>
      </c>
      <c r="C135" s="24">
        <v>0.14440329020154896</v>
      </c>
      <c r="D135" s="24">
        <v>0.27418346240800434</v>
      </c>
      <c r="E135" s="24">
        <v>0.28726730482466689</v>
      </c>
      <c r="F135" s="24">
        <v>0.18687767569387659</v>
      </c>
    </row>
    <row r="136" spans="1:6" x14ac:dyDescent="0.35">
      <c r="A136" s="24" t="s">
        <v>928</v>
      </c>
      <c r="B136" s="24">
        <v>0.26853518470900839</v>
      </c>
      <c r="C136" s="24">
        <v>0.12179652009942576</v>
      </c>
      <c r="D136" s="24">
        <v>0.15856689808862598</v>
      </c>
      <c r="E136" s="24">
        <v>0.25636410388274633</v>
      </c>
      <c r="F136" s="24">
        <v>0.19473729322019367</v>
      </c>
    </row>
    <row r="137" spans="1:6" x14ac:dyDescent="0.35">
      <c r="A137" s="24" t="s">
        <v>930</v>
      </c>
      <c r="B137" s="24">
        <v>0.226391928682005</v>
      </c>
      <c r="C137" s="24">
        <v>0.22676560081140232</v>
      </c>
      <c r="D137" s="24">
        <v>0.22484385843164464</v>
      </c>
      <c r="E137" s="24">
        <v>0.19927400843431381</v>
      </c>
      <c r="F137" s="24">
        <v>0.1227246036406342</v>
      </c>
    </row>
    <row r="138" spans="1:6" x14ac:dyDescent="0.35">
      <c r="A138" s="24" t="s">
        <v>932</v>
      </c>
      <c r="B138" s="24">
        <v>0.27845612109571505</v>
      </c>
      <c r="C138" s="24">
        <v>0.16495175378424107</v>
      </c>
      <c r="D138" s="24">
        <v>0.16970777884483468</v>
      </c>
      <c r="E138" s="24">
        <v>0.17711620249691312</v>
      </c>
      <c r="F138" s="24">
        <v>0.20976814377829611</v>
      </c>
    </row>
    <row r="139" spans="1:6" x14ac:dyDescent="0.35">
      <c r="A139" s="24" t="s">
        <v>934</v>
      </c>
      <c r="B139" s="24">
        <v>0.11583629004047773</v>
      </c>
      <c r="C139" s="24">
        <v>0.22242766478436857</v>
      </c>
      <c r="D139" s="24">
        <v>0.26155614412073369</v>
      </c>
      <c r="E139" s="24">
        <v>0.28364399580230859</v>
      </c>
      <c r="F139" s="24">
        <v>0.11653590525211135</v>
      </c>
    </row>
    <row r="140" spans="1:6" x14ac:dyDescent="0.35">
      <c r="A140" s="24" t="s">
        <v>936</v>
      </c>
      <c r="B140" s="24">
        <v>0.29577992654223823</v>
      </c>
      <c r="C140" s="24">
        <v>0.24971891162581517</v>
      </c>
      <c r="D140" s="24">
        <v>0.1678659770631887</v>
      </c>
      <c r="E140" s="24">
        <v>0.20553181920395763</v>
      </c>
      <c r="F140" s="24">
        <v>8.1103365564800259E-2</v>
      </c>
    </row>
    <row r="141" spans="1:6" x14ac:dyDescent="0.35">
      <c r="A141" s="24" t="s">
        <v>938</v>
      </c>
      <c r="B141" s="24">
        <v>0.10921821344155556</v>
      </c>
      <c r="C141" s="24">
        <v>0.147928466306917</v>
      </c>
      <c r="D141" s="24">
        <v>0.2071087722427864</v>
      </c>
      <c r="E141" s="24">
        <v>0.28354814253222144</v>
      </c>
      <c r="F141" s="24">
        <v>0.25219640547651961</v>
      </c>
    </row>
    <row r="142" spans="1:6" x14ac:dyDescent="0.35">
      <c r="A142" s="24" t="s">
        <v>940</v>
      </c>
      <c r="B142" s="24">
        <v>0.5569539151526246</v>
      </c>
      <c r="C142" s="24">
        <v>0.21079126813418153</v>
      </c>
      <c r="D142" s="24">
        <v>0.146812502860281</v>
      </c>
      <c r="E142" s="24">
        <v>5.9905725138437609E-2</v>
      </c>
      <c r="F142" s="24">
        <v>2.5536588714475311E-2</v>
      </c>
    </row>
    <row r="143" spans="1:6" x14ac:dyDescent="0.35">
      <c r="A143" s="24" t="s">
        <v>942</v>
      </c>
      <c r="B143" s="24">
        <v>0.24916900215081797</v>
      </c>
      <c r="C143" s="24">
        <v>0.26213908622824739</v>
      </c>
      <c r="D143" s="24">
        <v>0.22133872124095685</v>
      </c>
      <c r="E143" s="24">
        <v>0.17050120576158501</v>
      </c>
      <c r="F143" s="24">
        <v>9.685198461839277E-2</v>
      </c>
    </row>
    <row r="144" spans="1:6" x14ac:dyDescent="0.35">
      <c r="A144" s="24" t="s">
        <v>944</v>
      </c>
      <c r="B144" s="24">
        <v>0.13974358974358975</v>
      </c>
      <c r="C144" s="24">
        <v>0.18198717948717952</v>
      </c>
      <c r="D144" s="24">
        <v>0.168974358974359</v>
      </c>
      <c r="E144" s="24">
        <v>0.25217948717948718</v>
      </c>
      <c r="F144" s="24">
        <v>0.25711538461538475</v>
      </c>
    </row>
    <row r="145" spans="1:6" x14ac:dyDescent="0.35">
      <c r="A145" s="24" t="s">
        <v>946</v>
      </c>
      <c r="B145" s="24">
        <v>0.24717709276287581</v>
      </c>
      <c r="C145" s="24">
        <v>0.30454047358139991</v>
      </c>
      <c r="D145" s="24">
        <v>0.14064509981418838</v>
      </c>
      <c r="E145" s="24">
        <v>0.18414407546810235</v>
      </c>
      <c r="F145" s="24">
        <v>0.1234932583734337</v>
      </c>
    </row>
    <row r="146" spans="1:6" x14ac:dyDescent="0.35">
      <c r="A146" s="24" t="s">
        <v>948</v>
      </c>
      <c r="B146" s="24">
        <v>1.8627200816534829E-2</v>
      </c>
      <c r="C146" s="24">
        <v>6.7704346346857194E-2</v>
      </c>
      <c r="D146" s="24">
        <v>0.14314876243939784</v>
      </c>
      <c r="E146" s="24">
        <v>0.22905503104533476</v>
      </c>
      <c r="F146" s="24">
        <v>0.54146465935187549</v>
      </c>
    </row>
    <row r="147" spans="1:6" x14ac:dyDescent="0.35">
      <c r="A147" s="24" t="s">
        <v>950</v>
      </c>
      <c r="B147" s="24">
        <v>0.37919980272486281</v>
      </c>
      <c r="C147" s="24">
        <v>0.2506627211639233</v>
      </c>
      <c r="D147" s="24">
        <v>0.12070772455458977</v>
      </c>
      <c r="E147" s="24">
        <v>0.16262869120276185</v>
      </c>
      <c r="F147" s="24">
        <v>8.68010603538623E-2</v>
      </c>
    </row>
    <row r="148" spans="1:6" x14ac:dyDescent="0.35">
      <c r="A148" s="24" t="s">
        <v>952</v>
      </c>
      <c r="B148" s="24">
        <v>0.12348367029548989</v>
      </c>
      <c r="C148" s="24">
        <v>0.19222395023328151</v>
      </c>
      <c r="D148" s="24">
        <v>0.31135303265940906</v>
      </c>
      <c r="E148" s="24">
        <v>0.22612752721617424</v>
      </c>
      <c r="F148" s="24">
        <v>0.1468118195956454</v>
      </c>
    </row>
    <row r="149" spans="1:6" x14ac:dyDescent="0.35">
      <c r="A149" s="24" t="s">
        <v>954</v>
      </c>
      <c r="B149" s="24">
        <v>0.32669747600426602</v>
      </c>
      <c r="C149" s="24">
        <v>0.26928546036260226</v>
      </c>
      <c r="D149" s="24">
        <v>0.23012205237587399</v>
      </c>
      <c r="E149" s="24">
        <v>0.12886597938144331</v>
      </c>
      <c r="F149" s="24">
        <v>4.5029031875814675E-2</v>
      </c>
    </row>
    <row r="150" spans="1:6" x14ac:dyDescent="0.35">
      <c r="A150" s="24" t="s">
        <v>956</v>
      </c>
      <c r="B150" s="24">
        <v>5.4498917109667248E-2</v>
      </c>
      <c r="C150" s="24">
        <v>0.16542626501279781</v>
      </c>
      <c r="D150" s="24">
        <v>0.27733805867296718</v>
      </c>
      <c r="E150" s="24">
        <v>0.28096081905886994</v>
      </c>
      <c r="F150" s="24">
        <v>0.22177594014569796</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
  <sheetViews>
    <sheetView workbookViewId="0">
      <selection activeCell="I1" sqref="I1:I1048576"/>
    </sheetView>
  </sheetViews>
  <sheetFormatPr defaultColWidth="8.81640625" defaultRowHeight="14.5" x14ac:dyDescent="0.35"/>
  <cols>
    <col min="1" max="1" width="9" style="24" customWidth="1"/>
    <col min="2" max="5" width="13" style="24" customWidth="1"/>
    <col min="6" max="7" width="8.81640625" style="24" customWidth="1"/>
    <col min="8" max="16384" width="8.81640625" style="24"/>
  </cols>
  <sheetData>
    <row r="1" spans="1:12" x14ac:dyDescent="0.35">
      <c r="A1" s="24" t="s">
        <v>711</v>
      </c>
      <c r="B1" s="24" t="s">
        <v>1929</v>
      </c>
      <c r="C1" s="24" t="s">
        <v>1930</v>
      </c>
      <c r="D1" s="24" t="s">
        <v>1931</v>
      </c>
      <c r="E1" s="24" t="s">
        <v>1932</v>
      </c>
      <c r="F1" s="82" t="str">
        <f>E1&amp;"2"</f>
        <v>OP_TOTAL2</v>
      </c>
      <c r="G1" s="82" t="s">
        <v>1936</v>
      </c>
      <c r="H1" s="82" t="s">
        <v>1969</v>
      </c>
      <c r="I1" s="18"/>
      <c r="J1" s="18"/>
      <c r="K1" s="18"/>
      <c r="L1" s="18"/>
    </row>
    <row r="2" spans="1:12" x14ac:dyDescent="0.35">
      <c r="A2" s="24" t="s">
        <v>881</v>
      </c>
      <c r="B2" s="24">
        <v>8099</v>
      </c>
      <c r="C2" s="24">
        <v>4096</v>
      </c>
      <c r="D2" s="24">
        <v>2442</v>
      </c>
      <c r="E2" s="24">
        <v>36117</v>
      </c>
      <c r="F2" s="24">
        <f>E2</f>
        <v>36117</v>
      </c>
      <c r="G2" s="24">
        <f>(INDEX(TRUST_RAW!$CA$4:$CA$152,MATCH(TRUST_TOTALS_RAW!$A2,TRUST_RAW!$B$4:$B$152,FALSE)))+(INDEX(TRUST_RAW!$CB$4:$CB$152,MATCH(TRUST_TOTALS_RAW!$A2,TRUST_RAW!$B$4:$B$152,FALSE)))+(INDEX(TRUST_RAW!$CC$4:$CC$152,MATCH(TRUST_TOTALS_RAW!$A2,TRUST_RAW!$B$4:$B$152,FALSE)))+(INDEX(TRUST_RAW!$CD$4:$CD$152,MATCH(TRUST_TOTALS_RAW!$A2,TRUST_RAW!$B$4:$B$152,FALSE)))+(INDEX(TRUST_RAW!$CE$4:$CE$152,MATCH(TRUST_TOTALS_RAW!$A2,TRUST_RAW!$B$4:$B$152,FALSE)))</f>
        <v>4314</v>
      </c>
      <c r="H2" s="85">
        <f>SUM(C2:D2)</f>
        <v>6538</v>
      </c>
      <c r="I2" s="85"/>
      <c r="J2" s="85"/>
      <c r="K2" s="85"/>
      <c r="L2" s="85"/>
    </row>
    <row r="3" spans="1:12" x14ac:dyDescent="0.35">
      <c r="A3" s="24" t="s">
        <v>883</v>
      </c>
      <c r="B3" s="24">
        <v>29118</v>
      </c>
      <c r="C3" s="24">
        <v>22212</v>
      </c>
      <c r="D3" s="24">
        <v>11421</v>
      </c>
      <c r="E3" s="24">
        <v>148418</v>
      </c>
      <c r="F3" s="24">
        <f t="shared" ref="F3:F66" si="0">E3</f>
        <v>148418</v>
      </c>
      <c r="G3" s="24">
        <f>(INDEX(TRUST_RAW!$CA$4:$CA$152,MATCH(TRUST_TOTALS_RAW!$A3,TRUST_RAW!$B$4:$B$152,FALSE)))+(INDEX(TRUST_RAW!$CB$4:$CB$152,MATCH(TRUST_TOTALS_RAW!$A3,TRUST_RAW!$B$4:$B$152,FALSE)))+(INDEX(TRUST_RAW!$CC$4:$CC$152,MATCH(TRUST_TOTALS_RAW!$A3,TRUST_RAW!$B$4:$B$152,FALSE)))+(INDEX(TRUST_RAW!$CD$4:$CD$152,MATCH(TRUST_TOTALS_RAW!$A3,TRUST_RAW!$B$4:$B$152,FALSE)))+(INDEX(TRUST_RAW!$CE$4:$CE$152,MATCH(TRUST_TOTALS_RAW!$A3,TRUST_RAW!$B$4:$B$152,FALSE)))</f>
        <v>16350</v>
      </c>
      <c r="H3" s="85">
        <f t="shared" ref="H3:H66" si="1">SUM(C3:D3)</f>
        <v>33633</v>
      </c>
      <c r="I3" s="85"/>
    </row>
    <row r="4" spans="1:12" x14ac:dyDescent="0.35">
      <c r="A4" s="24" t="s">
        <v>1423</v>
      </c>
      <c r="B4" s="24">
        <v>24884</v>
      </c>
      <c r="C4" s="24">
        <v>18240</v>
      </c>
      <c r="D4" s="24">
        <v>12926</v>
      </c>
      <c r="E4" s="24">
        <v>111798</v>
      </c>
      <c r="F4" s="24">
        <f t="shared" si="0"/>
        <v>111798</v>
      </c>
      <c r="G4" s="24">
        <f>(INDEX(TRUST_RAW!$CA$4:$CA$152,MATCH(TRUST_TOTALS_RAW!$A4,TRUST_RAW!$B$4:$B$152,FALSE)))+(INDEX(TRUST_RAW!$CB$4:$CB$152,MATCH(TRUST_TOTALS_RAW!$A4,TRUST_RAW!$B$4:$B$152,FALSE)))+(INDEX(TRUST_RAW!$CC$4:$CC$152,MATCH(TRUST_TOTALS_RAW!$A4,TRUST_RAW!$B$4:$B$152,FALSE)))+(INDEX(TRUST_RAW!$CD$4:$CD$152,MATCH(TRUST_TOTALS_RAW!$A4,TRUST_RAW!$B$4:$B$152,FALSE)))+(INDEX(TRUST_RAW!$CE$4:$CE$152,MATCH(TRUST_TOTALS_RAW!$A4,TRUST_RAW!$B$4:$B$152,FALSE)))</f>
        <v>14212</v>
      </c>
      <c r="H4" s="85">
        <f t="shared" si="1"/>
        <v>31166</v>
      </c>
      <c r="I4" s="85"/>
      <c r="J4" s="33"/>
      <c r="K4" s="33"/>
      <c r="L4" s="33"/>
    </row>
    <row r="5" spans="1:12" x14ac:dyDescent="0.35">
      <c r="A5" s="24" t="s">
        <v>885</v>
      </c>
      <c r="B5" s="24">
        <v>10520</v>
      </c>
      <c r="C5" s="24">
        <v>8970</v>
      </c>
      <c r="D5" s="24">
        <v>9615</v>
      </c>
      <c r="E5" s="24">
        <v>91270</v>
      </c>
      <c r="F5" s="24">
        <f t="shared" si="0"/>
        <v>91270</v>
      </c>
      <c r="G5" s="24">
        <f>(INDEX(TRUST_RAW!$CA$4:$CA$152,MATCH(TRUST_TOTALS_RAW!$A5,TRUST_RAW!$B$4:$B$152,FALSE)))+(INDEX(TRUST_RAW!$CB$4:$CB$152,MATCH(TRUST_TOTALS_RAW!$A5,TRUST_RAW!$B$4:$B$152,FALSE)))+(INDEX(TRUST_RAW!$CC$4:$CC$152,MATCH(TRUST_TOTALS_RAW!$A5,TRUST_RAW!$B$4:$B$152,FALSE)))+(INDEX(TRUST_RAW!$CD$4:$CD$152,MATCH(TRUST_TOTALS_RAW!$A5,TRUST_RAW!$B$4:$B$152,FALSE)))+(INDEX(TRUST_RAW!$CE$4:$CE$152,MATCH(TRUST_TOTALS_RAW!$A5,TRUST_RAW!$B$4:$B$152,FALSE)))</f>
        <v>9131</v>
      </c>
      <c r="H5" s="85">
        <f t="shared" si="1"/>
        <v>18585</v>
      </c>
      <c r="I5" s="85"/>
    </row>
    <row r="6" spans="1:12" x14ac:dyDescent="0.35">
      <c r="A6" s="24" t="s">
        <v>887</v>
      </c>
      <c r="B6" s="24">
        <v>9966</v>
      </c>
      <c r="C6" s="24">
        <v>6124</v>
      </c>
      <c r="D6" s="24">
        <v>4029</v>
      </c>
      <c r="E6" s="24">
        <v>31331</v>
      </c>
      <c r="F6" s="24">
        <f t="shared" si="0"/>
        <v>31331</v>
      </c>
      <c r="G6" s="24">
        <f>(INDEX(TRUST_RAW!$CA$4:$CA$152,MATCH(TRUST_TOTALS_RAW!$A6,TRUST_RAW!$B$4:$B$152,FALSE)))+(INDEX(TRUST_RAW!$CB$4:$CB$152,MATCH(TRUST_TOTALS_RAW!$A6,TRUST_RAW!$B$4:$B$152,FALSE)))+(INDEX(TRUST_RAW!$CC$4:$CC$152,MATCH(TRUST_TOTALS_RAW!$A6,TRUST_RAW!$B$4:$B$152,FALSE)))+(INDEX(TRUST_RAW!$CD$4:$CD$152,MATCH(TRUST_TOTALS_RAW!$A6,TRUST_RAW!$B$4:$B$152,FALSE)))+(INDEX(TRUST_RAW!$CE$4:$CE$152,MATCH(TRUST_TOTALS_RAW!$A6,TRUST_RAW!$B$4:$B$152,FALSE)))</f>
        <v>4875</v>
      </c>
      <c r="H6" s="85">
        <f t="shared" si="1"/>
        <v>10153</v>
      </c>
      <c r="I6" s="85"/>
    </row>
    <row r="7" spans="1:12" x14ac:dyDescent="0.35">
      <c r="A7" s="24" t="s">
        <v>889</v>
      </c>
      <c r="B7" s="24">
        <v>8293</v>
      </c>
      <c r="C7" s="24">
        <v>6836</v>
      </c>
      <c r="D7" s="24">
        <v>5034</v>
      </c>
      <c r="E7" s="24">
        <v>37695</v>
      </c>
      <c r="F7" s="24">
        <f t="shared" si="0"/>
        <v>37695</v>
      </c>
      <c r="G7" s="24">
        <f>(INDEX(TRUST_RAW!$CA$4:$CA$152,MATCH(TRUST_TOTALS_RAW!$A7,TRUST_RAW!$B$4:$B$152,FALSE)))+(INDEX(TRUST_RAW!$CB$4:$CB$152,MATCH(TRUST_TOTALS_RAW!$A7,TRUST_RAW!$B$4:$B$152,FALSE)))+(INDEX(TRUST_RAW!$CC$4:$CC$152,MATCH(TRUST_TOTALS_RAW!$A7,TRUST_RAW!$B$4:$B$152,FALSE)))+(INDEX(TRUST_RAW!$CD$4:$CD$152,MATCH(TRUST_TOTALS_RAW!$A7,TRUST_RAW!$B$4:$B$152,FALSE)))+(INDEX(TRUST_RAW!$CE$4:$CE$152,MATCH(TRUST_TOTALS_RAW!$A7,TRUST_RAW!$B$4:$B$152,FALSE)))</f>
        <v>6317</v>
      </c>
      <c r="H7" s="85">
        <f t="shared" si="1"/>
        <v>11870</v>
      </c>
      <c r="I7" s="85"/>
    </row>
    <row r="8" spans="1:12" x14ac:dyDescent="0.35">
      <c r="A8" s="24" t="s">
        <v>891</v>
      </c>
      <c r="B8" s="24">
        <v>9455</v>
      </c>
      <c r="C8" s="24">
        <v>9376</v>
      </c>
      <c r="D8" s="24">
        <v>11988</v>
      </c>
      <c r="E8" s="24">
        <v>131697</v>
      </c>
      <c r="F8" s="24">
        <f t="shared" si="0"/>
        <v>131697</v>
      </c>
      <c r="G8" s="24">
        <f>(INDEX(TRUST_RAW!$CA$4:$CA$152,MATCH(TRUST_TOTALS_RAW!$A8,TRUST_RAW!$B$4:$B$152,FALSE)))+(INDEX(TRUST_RAW!$CB$4:$CB$152,MATCH(TRUST_TOTALS_RAW!$A8,TRUST_RAW!$B$4:$B$152,FALSE)))+(INDEX(TRUST_RAW!$CC$4:$CC$152,MATCH(TRUST_TOTALS_RAW!$A8,TRUST_RAW!$B$4:$B$152,FALSE)))+(INDEX(TRUST_RAW!$CD$4:$CD$152,MATCH(TRUST_TOTALS_RAW!$A8,TRUST_RAW!$B$4:$B$152,FALSE)))+(INDEX(TRUST_RAW!$CE$4:$CE$152,MATCH(TRUST_TOTALS_RAW!$A8,TRUST_RAW!$B$4:$B$152,FALSE)))</f>
        <v>10858</v>
      </c>
      <c r="H8" s="85">
        <f t="shared" si="1"/>
        <v>21364</v>
      </c>
      <c r="I8" s="85"/>
    </row>
    <row r="9" spans="1:12" x14ac:dyDescent="0.35">
      <c r="A9" s="24" t="s">
        <v>893</v>
      </c>
      <c r="B9" s="24">
        <v>15699</v>
      </c>
      <c r="C9" s="24">
        <v>10966</v>
      </c>
      <c r="D9" s="24">
        <v>8541</v>
      </c>
      <c r="E9" s="24">
        <v>110439</v>
      </c>
      <c r="F9" s="24">
        <f t="shared" si="0"/>
        <v>110439</v>
      </c>
      <c r="G9" s="24">
        <f>(INDEX(TRUST_RAW!$CA$4:$CA$152,MATCH(TRUST_TOTALS_RAW!$A9,TRUST_RAW!$B$4:$B$152,FALSE)))+(INDEX(TRUST_RAW!$CB$4:$CB$152,MATCH(TRUST_TOTALS_RAW!$A9,TRUST_RAW!$B$4:$B$152,FALSE)))+(INDEX(TRUST_RAW!$CC$4:$CC$152,MATCH(TRUST_TOTALS_RAW!$A9,TRUST_RAW!$B$4:$B$152,FALSE)))+(INDEX(TRUST_RAW!$CD$4:$CD$152,MATCH(TRUST_TOTALS_RAW!$A9,TRUST_RAW!$B$4:$B$152,FALSE)))+(INDEX(TRUST_RAW!$CE$4:$CE$152,MATCH(TRUST_TOTALS_RAW!$A9,TRUST_RAW!$B$4:$B$152,FALSE)))</f>
        <v>10393</v>
      </c>
      <c r="H9" s="85">
        <f t="shared" si="1"/>
        <v>19507</v>
      </c>
      <c r="I9" s="85"/>
    </row>
    <row r="10" spans="1:12" x14ac:dyDescent="0.35">
      <c r="A10" s="24" t="s">
        <v>894</v>
      </c>
      <c r="B10" s="24">
        <v>13171</v>
      </c>
      <c r="C10" s="24">
        <v>10374</v>
      </c>
      <c r="D10" s="24">
        <v>8595</v>
      </c>
      <c r="E10" s="24">
        <v>60367</v>
      </c>
      <c r="F10" s="24">
        <f t="shared" si="0"/>
        <v>60367</v>
      </c>
      <c r="G10" s="24">
        <f>(INDEX(TRUST_RAW!$CA$4:$CA$152,MATCH(TRUST_TOTALS_RAW!$A10,TRUST_RAW!$B$4:$B$152,FALSE)))+(INDEX(TRUST_RAW!$CB$4:$CB$152,MATCH(TRUST_TOTALS_RAW!$A10,TRUST_RAW!$B$4:$B$152,FALSE)))+(INDEX(TRUST_RAW!$CC$4:$CC$152,MATCH(TRUST_TOTALS_RAW!$A10,TRUST_RAW!$B$4:$B$152,FALSE)))+(INDEX(TRUST_RAW!$CD$4:$CD$152,MATCH(TRUST_TOTALS_RAW!$A10,TRUST_RAW!$B$4:$B$152,FALSE)))+(INDEX(TRUST_RAW!$CE$4:$CE$152,MATCH(TRUST_TOTALS_RAW!$A10,TRUST_RAW!$B$4:$B$152,FALSE)))</f>
        <v>9638</v>
      </c>
      <c r="H10" s="85">
        <f t="shared" si="1"/>
        <v>18969</v>
      </c>
      <c r="I10" s="85"/>
    </row>
    <row r="11" spans="1:12" x14ac:dyDescent="0.35">
      <c r="A11" s="24" t="s">
        <v>896</v>
      </c>
      <c r="B11" s="24">
        <v>17623</v>
      </c>
      <c r="C11" s="24">
        <v>14237</v>
      </c>
      <c r="D11" s="24">
        <v>13100</v>
      </c>
      <c r="E11" s="24">
        <v>79392</v>
      </c>
      <c r="F11" s="24">
        <f t="shared" si="0"/>
        <v>79392</v>
      </c>
      <c r="G11" s="24">
        <f>(INDEX(TRUST_RAW!$CA$4:$CA$152,MATCH(TRUST_TOTALS_RAW!$A11,TRUST_RAW!$B$4:$B$152,FALSE)))+(INDEX(TRUST_RAW!$CB$4:$CB$152,MATCH(TRUST_TOTALS_RAW!$A11,TRUST_RAW!$B$4:$B$152,FALSE)))+(INDEX(TRUST_RAW!$CC$4:$CC$152,MATCH(TRUST_TOTALS_RAW!$A11,TRUST_RAW!$B$4:$B$152,FALSE)))+(INDEX(TRUST_RAW!$CD$4:$CD$152,MATCH(TRUST_TOTALS_RAW!$A11,TRUST_RAW!$B$4:$B$152,FALSE)))+(INDEX(TRUST_RAW!$CE$4:$CE$152,MATCH(TRUST_TOTALS_RAW!$A11,TRUST_RAW!$B$4:$B$152,FALSE)))</f>
        <v>12958</v>
      </c>
      <c r="H11" s="85">
        <f t="shared" si="1"/>
        <v>27337</v>
      </c>
      <c r="I11" s="85"/>
    </row>
    <row r="12" spans="1:12" x14ac:dyDescent="0.35">
      <c r="A12" s="24" t="s">
        <v>898</v>
      </c>
      <c r="B12" s="24">
        <v>29351</v>
      </c>
      <c r="C12" s="24">
        <v>18889</v>
      </c>
      <c r="D12" s="24">
        <v>18925</v>
      </c>
      <c r="E12" s="24">
        <v>293525</v>
      </c>
      <c r="F12" s="24">
        <f t="shared" si="0"/>
        <v>293525</v>
      </c>
      <c r="G12" s="24">
        <f>(INDEX(TRUST_RAW!$CA$4:$CA$152,MATCH(TRUST_TOTALS_RAW!$A12,TRUST_RAW!$B$4:$B$152,FALSE)))+(INDEX(TRUST_RAW!$CB$4:$CB$152,MATCH(TRUST_TOTALS_RAW!$A12,TRUST_RAW!$B$4:$B$152,FALSE)))+(INDEX(TRUST_RAW!$CC$4:$CC$152,MATCH(TRUST_TOTALS_RAW!$A12,TRUST_RAW!$B$4:$B$152,FALSE)))+(INDEX(TRUST_RAW!$CD$4:$CD$152,MATCH(TRUST_TOTALS_RAW!$A12,TRUST_RAW!$B$4:$B$152,FALSE)))+(INDEX(TRUST_RAW!$CE$4:$CE$152,MATCH(TRUST_TOTALS_RAW!$A12,TRUST_RAW!$B$4:$B$152,FALSE)))</f>
        <v>18510</v>
      </c>
      <c r="H12" s="85">
        <f t="shared" si="1"/>
        <v>37814</v>
      </c>
      <c r="I12" s="85"/>
    </row>
    <row r="13" spans="1:12" x14ac:dyDescent="0.35">
      <c r="A13" s="24" t="s">
        <v>1139</v>
      </c>
      <c r="C13" s="24">
        <v>56</v>
      </c>
      <c r="D13" s="24">
        <v>1642</v>
      </c>
      <c r="E13" s="24">
        <v>12860</v>
      </c>
      <c r="F13" s="24">
        <f t="shared" si="0"/>
        <v>12860</v>
      </c>
      <c r="G13" s="24">
        <f>(INDEX(TRUST_RAW!$CA$4:$CA$152,MATCH(TRUST_TOTALS_RAW!$A13,TRUST_RAW!$B$4:$B$152,FALSE)))+(INDEX(TRUST_RAW!$CB$4:$CB$152,MATCH(TRUST_TOTALS_RAW!$A13,TRUST_RAW!$B$4:$B$152,FALSE)))+(INDEX(TRUST_RAW!$CC$4:$CC$152,MATCH(TRUST_TOTALS_RAW!$A13,TRUST_RAW!$B$4:$B$152,FALSE)))+(INDEX(TRUST_RAW!$CD$4:$CD$152,MATCH(TRUST_TOTALS_RAW!$A13,TRUST_RAW!$B$4:$B$152,FALSE)))+(INDEX(TRUST_RAW!$CE$4:$CE$152,MATCH(TRUST_TOTALS_RAW!$A13,TRUST_RAW!$B$4:$B$152,FALSE)))</f>
        <v>984</v>
      </c>
      <c r="H13" s="85">
        <f t="shared" si="1"/>
        <v>1698</v>
      </c>
      <c r="I13" s="85"/>
    </row>
    <row r="14" spans="1:12" x14ac:dyDescent="0.35">
      <c r="A14" s="24" t="s">
        <v>900</v>
      </c>
      <c r="B14" s="24">
        <v>14477</v>
      </c>
      <c r="C14" s="24">
        <v>8617</v>
      </c>
      <c r="D14" s="24">
        <v>4922</v>
      </c>
      <c r="E14" s="24">
        <v>57571</v>
      </c>
      <c r="F14" s="24">
        <f t="shared" si="0"/>
        <v>57571</v>
      </c>
      <c r="G14" s="24">
        <f>(INDEX(TRUST_RAW!$CA$4:$CA$152,MATCH(TRUST_TOTALS_RAW!$A14,TRUST_RAW!$B$4:$B$152,FALSE)))+(INDEX(TRUST_RAW!$CB$4:$CB$152,MATCH(TRUST_TOTALS_RAW!$A14,TRUST_RAW!$B$4:$B$152,FALSE)))+(INDEX(TRUST_RAW!$CC$4:$CC$152,MATCH(TRUST_TOTALS_RAW!$A14,TRUST_RAW!$B$4:$B$152,FALSE)))+(INDEX(TRUST_RAW!$CD$4:$CD$152,MATCH(TRUST_TOTALS_RAW!$A14,TRUST_RAW!$B$4:$B$152,FALSE)))+(INDEX(TRUST_RAW!$CE$4:$CE$152,MATCH(TRUST_TOTALS_RAW!$A14,TRUST_RAW!$B$4:$B$152,FALSE)))</f>
        <v>5740</v>
      </c>
      <c r="H14" s="85">
        <f t="shared" si="1"/>
        <v>13539</v>
      </c>
      <c r="I14" s="85"/>
    </row>
    <row r="15" spans="1:12" x14ac:dyDescent="0.35">
      <c r="A15" s="24" t="s">
        <v>902</v>
      </c>
      <c r="B15" s="24">
        <v>9831</v>
      </c>
      <c r="C15" s="24">
        <v>7055</v>
      </c>
      <c r="D15" s="24">
        <v>5726</v>
      </c>
      <c r="E15" s="24">
        <v>54065</v>
      </c>
      <c r="F15" s="24">
        <f t="shared" si="0"/>
        <v>54065</v>
      </c>
      <c r="G15" s="24">
        <f>(INDEX(TRUST_RAW!$CA$4:$CA$152,MATCH(TRUST_TOTALS_RAW!$A15,TRUST_RAW!$B$4:$B$152,FALSE)))+(INDEX(TRUST_RAW!$CB$4:$CB$152,MATCH(TRUST_TOTALS_RAW!$A15,TRUST_RAW!$B$4:$B$152,FALSE)))+(INDEX(TRUST_RAW!$CC$4:$CC$152,MATCH(TRUST_TOTALS_RAW!$A15,TRUST_RAW!$B$4:$B$152,FALSE)))+(INDEX(TRUST_RAW!$CD$4:$CD$152,MATCH(TRUST_TOTALS_RAW!$A15,TRUST_RAW!$B$4:$B$152,FALSE)))+(INDEX(TRUST_RAW!$CE$4:$CE$152,MATCH(TRUST_TOTALS_RAW!$A15,TRUST_RAW!$B$4:$B$152,FALSE)))</f>
        <v>6300</v>
      </c>
      <c r="H15" s="85">
        <f t="shared" si="1"/>
        <v>12781</v>
      </c>
      <c r="I15" s="85"/>
    </row>
    <row r="16" spans="1:12" x14ac:dyDescent="0.35">
      <c r="A16" s="24" t="s">
        <v>904</v>
      </c>
      <c r="B16" s="24">
        <v>14533</v>
      </c>
      <c r="C16" s="24">
        <v>7665</v>
      </c>
      <c r="D16" s="24">
        <v>4952</v>
      </c>
      <c r="E16" s="24">
        <v>74003</v>
      </c>
      <c r="F16" s="24">
        <f t="shared" si="0"/>
        <v>74003</v>
      </c>
      <c r="G16" s="24">
        <f>(INDEX(TRUST_RAW!$CA$4:$CA$152,MATCH(TRUST_TOTALS_RAW!$A16,TRUST_RAW!$B$4:$B$152,FALSE)))+(INDEX(TRUST_RAW!$CB$4:$CB$152,MATCH(TRUST_TOTALS_RAW!$A16,TRUST_RAW!$B$4:$B$152,FALSE)))+(INDEX(TRUST_RAW!$CC$4:$CC$152,MATCH(TRUST_TOTALS_RAW!$A16,TRUST_RAW!$B$4:$B$152,FALSE)))+(INDEX(TRUST_RAW!$CD$4:$CD$152,MATCH(TRUST_TOTALS_RAW!$A16,TRUST_RAW!$B$4:$B$152,FALSE)))+(INDEX(TRUST_RAW!$CE$4:$CE$152,MATCH(TRUST_TOTALS_RAW!$A16,TRUST_RAW!$B$4:$B$152,FALSE)))</f>
        <v>7096</v>
      </c>
      <c r="H16" s="85">
        <f t="shared" si="1"/>
        <v>12617</v>
      </c>
      <c r="I16" s="85"/>
    </row>
    <row r="17" spans="1:9" x14ac:dyDescent="0.35">
      <c r="A17" s="24" t="s">
        <v>906</v>
      </c>
      <c r="B17" s="24">
        <v>10105</v>
      </c>
      <c r="C17" s="24">
        <v>11041</v>
      </c>
      <c r="D17" s="24">
        <v>11315</v>
      </c>
      <c r="E17" s="24">
        <v>85006</v>
      </c>
      <c r="F17" s="24">
        <f t="shared" si="0"/>
        <v>85006</v>
      </c>
      <c r="G17" s="24">
        <f>(INDEX(TRUST_RAW!$CA$4:$CA$152,MATCH(TRUST_TOTALS_RAW!$A17,TRUST_RAW!$B$4:$B$152,FALSE)))+(INDEX(TRUST_RAW!$CB$4:$CB$152,MATCH(TRUST_TOTALS_RAW!$A17,TRUST_RAW!$B$4:$B$152,FALSE)))+(INDEX(TRUST_RAW!$CC$4:$CC$152,MATCH(TRUST_TOTALS_RAW!$A17,TRUST_RAW!$B$4:$B$152,FALSE)))+(INDEX(TRUST_RAW!$CD$4:$CD$152,MATCH(TRUST_TOTALS_RAW!$A17,TRUST_RAW!$B$4:$B$152,FALSE)))+(INDEX(TRUST_RAW!$CE$4:$CE$152,MATCH(TRUST_TOTALS_RAW!$A17,TRUST_RAW!$B$4:$B$152,FALSE)))</f>
        <v>11537</v>
      </c>
      <c r="H17" s="85">
        <f t="shared" si="1"/>
        <v>22356</v>
      </c>
      <c r="I17" s="85"/>
    </row>
    <row r="18" spans="1:9" x14ac:dyDescent="0.35">
      <c r="A18" s="24" t="s">
        <v>908</v>
      </c>
      <c r="B18" s="24">
        <v>8120</v>
      </c>
      <c r="C18" s="24">
        <v>7332</v>
      </c>
      <c r="D18" s="24">
        <v>7832</v>
      </c>
      <c r="E18" s="24">
        <v>73353</v>
      </c>
      <c r="F18" s="24">
        <f t="shared" si="0"/>
        <v>73353</v>
      </c>
      <c r="G18" s="24">
        <f>(INDEX(TRUST_RAW!$CA$4:$CA$152,MATCH(TRUST_TOTALS_RAW!$A18,TRUST_RAW!$B$4:$B$152,FALSE)))+(INDEX(TRUST_RAW!$CB$4:$CB$152,MATCH(TRUST_TOTALS_RAW!$A18,TRUST_RAW!$B$4:$B$152,FALSE)))+(INDEX(TRUST_RAW!$CC$4:$CC$152,MATCH(TRUST_TOTALS_RAW!$A18,TRUST_RAW!$B$4:$B$152,FALSE)))+(INDEX(TRUST_RAW!$CD$4:$CD$152,MATCH(TRUST_TOTALS_RAW!$A18,TRUST_RAW!$B$4:$B$152,FALSE)))+(INDEX(TRUST_RAW!$CE$4:$CE$152,MATCH(TRUST_TOTALS_RAW!$A18,TRUST_RAW!$B$4:$B$152,FALSE)))</f>
        <v>8309</v>
      </c>
      <c r="H18" s="85">
        <f t="shared" si="1"/>
        <v>15164</v>
      </c>
      <c r="I18" s="85"/>
    </row>
    <row r="19" spans="1:9" x14ac:dyDescent="0.35">
      <c r="A19" s="24" t="s">
        <v>910</v>
      </c>
      <c r="B19" s="24">
        <v>14088</v>
      </c>
      <c r="C19" s="24">
        <v>8719</v>
      </c>
      <c r="D19" s="24">
        <v>4746</v>
      </c>
      <c r="E19" s="24">
        <v>73737</v>
      </c>
      <c r="F19" s="24">
        <f t="shared" si="0"/>
        <v>73737</v>
      </c>
      <c r="G19" s="24">
        <f>(INDEX(TRUST_RAW!$CA$4:$CA$152,MATCH(TRUST_TOTALS_RAW!$A19,TRUST_RAW!$B$4:$B$152,FALSE)))+(INDEX(TRUST_RAW!$CB$4:$CB$152,MATCH(TRUST_TOTALS_RAW!$A19,TRUST_RAW!$B$4:$B$152,FALSE)))+(INDEX(TRUST_RAW!$CC$4:$CC$152,MATCH(TRUST_TOTALS_RAW!$A19,TRUST_RAW!$B$4:$B$152,FALSE)))+(INDEX(TRUST_RAW!$CD$4:$CD$152,MATCH(TRUST_TOTALS_RAW!$A19,TRUST_RAW!$B$4:$B$152,FALSE)))+(INDEX(TRUST_RAW!$CE$4:$CE$152,MATCH(TRUST_TOTALS_RAW!$A19,TRUST_RAW!$B$4:$B$152,FALSE)))</f>
        <v>7036</v>
      </c>
      <c r="H19" s="85">
        <f t="shared" si="1"/>
        <v>13465</v>
      </c>
      <c r="I19" s="85"/>
    </row>
    <row r="20" spans="1:9" x14ac:dyDescent="0.35">
      <c r="A20" s="24" t="s">
        <v>912</v>
      </c>
      <c r="B20" s="24">
        <v>15664</v>
      </c>
      <c r="C20" s="24">
        <v>15575</v>
      </c>
      <c r="D20" s="24">
        <v>11074</v>
      </c>
      <c r="E20" s="24">
        <v>81280</v>
      </c>
      <c r="F20" s="24">
        <f t="shared" si="0"/>
        <v>81280</v>
      </c>
      <c r="G20" s="24">
        <f>(INDEX(TRUST_RAW!$CA$4:$CA$152,MATCH(TRUST_TOTALS_RAW!$A20,TRUST_RAW!$B$4:$B$152,FALSE)))+(INDEX(TRUST_RAW!$CB$4:$CB$152,MATCH(TRUST_TOTALS_RAW!$A20,TRUST_RAW!$B$4:$B$152,FALSE)))+(INDEX(TRUST_RAW!$CC$4:$CC$152,MATCH(TRUST_TOTALS_RAW!$A20,TRUST_RAW!$B$4:$B$152,FALSE)))+(INDEX(TRUST_RAW!$CD$4:$CD$152,MATCH(TRUST_TOTALS_RAW!$A20,TRUST_RAW!$B$4:$B$152,FALSE)))+(INDEX(TRUST_RAW!$CE$4:$CE$152,MATCH(TRUST_TOTALS_RAW!$A20,TRUST_RAW!$B$4:$B$152,FALSE)))</f>
        <v>12382</v>
      </c>
      <c r="H20" s="85">
        <f t="shared" si="1"/>
        <v>26649</v>
      </c>
      <c r="I20" s="85"/>
    </row>
    <row r="21" spans="1:9" x14ac:dyDescent="0.35">
      <c r="A21" s="24" t="s">
        <v>914</v>
      </c>
      <c r="B21" s="24">
        <v>16064</v>
      </c>
      <c r="C21" s="24">
        <v>13590</v>
      </c>
      <c r="D21" s="24">
        <v>9332</v>
      </c>
      <c r="E21" s="24">
        <v>90759</v>
      </c>
      <c r="F21" s="24">
        <f t="shared" si="0"/>
        <v>90759</v>
      </c>
      <c r="G21" s="24">
        <f>(INDEX(TRUST_RAW!$CA$4:$CA$152,MATCH(TRUST_TOTALS_RAW!$A21,TRUST_RAW!$B$4:$B$152,FALSE)))+(INDEX(TRUST_RAW!$CB$4:$CB$152,MATCH(TRUST_TOTALS_RAW!$A21,TRUST_RAW!$B$4:$B$152,FALSE)))+(INDEX(TRUST_RAW!$CC$4:$CC$152,MATCH(TRUST_TOTALS_RAW!$A21,TRUST_RAW!$B$4:$B$152,FALSE)))+(INDEX(TRUST_RAW!$CD$4:$CD$152,MATCH(TRUST_TOTALS_RAW!$A21,TRUST_RAW!$B$4:$B$152,FALSE)))+(INDEX(TRUST_RAW!$CE$4:$CE$152,MATCH(TRUST_TOTALS_RAW!$A21,TRUST_RAW!$B$4:$B$152,FALSE)))</f>
        <v>11959</v>
      </c>
      <c r="H21" s="85">
        <f t="shared" si="1"/>
        <v>22922</v>
      </c>
      <c r="I21" s="85"/>
    </row>
    <row r="22" spans="1:9" x14ac:dyDescent="0.35">
      <c r="A22" s="24" t="s">
        <v>1148</v>
      </c>
      <c r="C22" s="24">
        <v>1076</v>
      </c>
      <c r="D22" s="24">
        <v>1870</v>
      </c>
      <c r="E22" s="24">
        <v>20607</v>
      </c>
      <c r="F22" s="24">
        <f t="shared" si="0"/>
        <v>20607</v>
      </c>
      <c r="G22" s="24">
        <f>(INDEX(TRUST_RAW!$CA$4:$CA$152,MATCH(TRUST_TOTALS_RAW!$A22,TRUST_RAW!$B$4:$B$152,FALSE)))+(INDEX(TRUST_RAW!$CB$4:$CB$152,MATCH(TRUST_TOTALS_RAW!$A22,TRUST_RAW!$B$4:$B$152,FALSE)))+(INDEX(TRUST_RAW!$CC$4:$CC$152,MATCH(TRUST_TOTALS_RAW!$A22,TRUST_RAW!$B$4:$B$152,FALSE)))+(INDEX(TRUST_RAW!$CD$4:$CD$152,MATCH(TRUST_TOTALS_RAW!$A22,TRUST_RAW!$B$4:$B$152,FALSE)))+(INDEX(TRUST_RAW!$CE$4:$CE$152,MATCH(TRUST_TOTALS_RAW!$A22,TRUST_RAW!$B$4:$B$152,FALSE)))</f>
        <v>1098</v>
      </c>
      <c r="H22" s="85">
        <f t="shared" si="1"/>
        <v>2946</v>
      </c>
      <c r="I22" s="85"/>
    </row>
    <row r="23" spans="1:9" x14ac:dyDescent="0.35">
      <c r="A23" s="24" t="s">
        <v>916</v>
      </c>
      <c r="B23" s="24">
        <v>11438</v>
      </c>
      <c r="C23" s="24">
        <v>9702</v>
      </c>
      <c r="D23" s="24">
        <v>6930</v>
      </c>
      <c r="E23" s="24">
        <v>49242</v>
      </c>
      <c r="F23" s="24">
        <f t="shared" si="0"/>
        <v>49242</v>
      </c>
      <c r="G23" s="24">
        <f>(INDEX(TRUST_RAW!$CA$4:$CA$152,MATCH(TRUST_TOTALS_RAW!$A23,TRUST_RAW!$B$4:$B$152,FALSE)))+(INDEX(TRUST_RAW!$CB$4:$CB$152,MATCH(TRUST_TOTALS_RAW!$A23,TRUST_RAW!$B$4:$B$152,FALSE)))+(INDEX(TRUST_RAW!$CC$4:$CC$152,MATCH(TRUST_TOTALS_RAW!$A23,TRUST_RAW!$B$4:$B$152,FALSE)))+(INDEX(TRUST_RAW!$CD$4:$CD$152,MATCH(TRUST_TOTALS_RAW!$A23,TRUST_RAW!$B$4:$B$152,FALSE)))+(INDEX(TRUST_RAW!$CE$4:$CE$152,MATCH(TRUST_TOTALS_RAW!$A23,TRUST_RAW!$B$4:$B$152,FALSE)))</f>
        <v>8860</v>
      </c>
      <c r="H23" s="85">
        <f t="shared" si="1"/>
        <v>16632</v>
      </c>
      <c r="I23" s="85"/>
    </row>
    <row r="24" spans="1:9" x14ac:dyDescent="0.35">
      <c r="A24" s="24" t="s">
        <v>1151</v>
      </c>
      <c r="C24" s="24">
        <v>485</v>
      </c>
      <c r="D24" s="24">
        <v>2010</v>
      </c>
      <c r="F24" s="24">
        <f t="shared" si="0"/>
        <v>0</v>
      </c>
      <c r="G24" s="24">
        <f>(INDEX(TRUST_RAW!$CA$4:$CA$152,MATCH(TRUST_TOTALS_RAW!$A24,TRUST_RAW!$B$4:$B$152,FALSE)))+(INDEX(TRUST_RAW!$CB$4:$CB$152,MATCH(TRUST_TOTALS_RAW!$A24,TRUST_RAW!$B$4:$B$152,FALSE)))+(INDEX(TRUST_RAW!$CC$4:$CC$152,MATCH(TRUST_TOTALS_RAW!$A24,TRUST_RAW!$B$4:$B$152,FALSE)))+(INDEX(TRUST_RAW!$CD$4:$CD$152,MATCH(TRUST_TOTALS_RAW!$A24,TRUST_RAW!$B$4:$B$152,FALSE)))+(INDEX(TRUST_RAW!$CE$4:$CE$152,MATCH(TRUST_TOTALS_RAW!$A24,TRUST_RAW!$B$4:$B$152,FALSE)))</f>
        <v>902</v>
      </c>
      <c r="H24" s="85">
        <f t="shared" si="1"/>
        <v>2495</v>
      </c>
      <c r="I24" s="85"/>
    </row>
    <row r="25" spans="1:9" x14ac:dyDescent="0.35">
      <c r="A25" s="24" t="s">
        <v>918</v>
      </c>
      <c r="B25" s="24">
        <v>8023</v>
      </c>
      <c r="C25" s="24">
        <v>8297</v>
      </c>
      <c r="D25" s="24">
        <v>6298</v>
      </c>
      <c r="E25" s="24">
        <v>123952</v>
      </c>
      <c r="F25" s="24">
        <f t="shared" si="0"/>
        <v>123952</v>
      </c>
      <c r="G25" s="24">
        <f>(INDEX(TRUST_RAW!$CA$4:$CA$152,MATCH(TRUST_TOTALS_RAW!$A25,TRUST_RAW!$B$4:$B$152,FALSE)))+(INDEX(TRUST_RAW!$CB$4:$CB$152,MATCH(TRUST_TOTALS_RAW!$A25,TRUST_RAW!$B$4:$B$152,FALSE)))+(INDEX(TRUST_RAW!$CC$4:$CC$152,MATCH(TRUST_TOTALS_RAW!$A25,TRUST_RAW!$B$4:$B$152,FALSE)))+(INDEX(TRUST_RAW!$CD$4:$CD$152,MATCH(TRUST_TOTALS_RAW!$A25,TRUST_RAW!$B$4:$B$152,FALSE)))+(INDEX(TRUST_RAW!$CE$4:$CE$152,MATCH(TRUST_TOTALS_RAW!$A25,TRUST_RAW!$B$4:$B$152,FALSE)))</f>
        <v>6567</v>
      </c>
      <c r="H25" s="85">
        <f t="shared" si="1"/>
        <v>14595</v>
      </c>
      <c r="I25" s="85"/>
    </row>
    <row r="26" spans="1:9" x14ac:dyDescent="0.35">
      <c r="A26" s="24" t="s">
        <v>920</v>
      </c>
      <c r="B26" s="24">
        <v>10160</v>
      </c>
      <c r="C26" s="24">
        <v>6861</v>
      </c>
      <c r="D26" s="24">
        <v>6369</v>
      </c>
      <c r="E26" s="24">
        <v>60518</v>
      </c>
      <c r="F26" s="24">
        <f t="shared" si="0"/>
        <v>60518</v>
      </c>
      <c r="G26" s="24">
        <f>(INDEX(TRUST_RAW!$CA$4:$CA$152,MATCH(TRUST_TOTALS_RAW!$A26,TRUST_RAW!$B$4:$B$152,FALSE)))+(INDEX(TRUST_RAW!$CB$4:$CB$152,MATCH(TRUST_TOTALS_RAW!$A26,TRUST_RAW!$B$4:$B$152,FALSE)))+(INDEX(TRUST_RAW!$CC$4:$CC$152,MATCH(TRUST_TOTALS_RAW!$A26,TRUST_RAW!$B$4:$B$152,FALSE)))+(INDEX(TRUST_RAW!$CD$4:$CD$152,MATCH(TRUST_TOTALS_RAW!$A26,TRUST_RAW!$B$4:$B$152,FALSE)))+(INDEX(TRUST_RAW!$CE$4:$CE$152,MATCH(TRUST_TOTALS_RAW!$A26,TRUST_RAW!$B$4:$B$152,FALSE)))</f>
        <v>7280</v>
      </c>
      <c r="H26" s="85">
        <f t="shared" si="1"/>
        <v>13230</v>
      </c>
      <c r="I26" s="85"/>
    </row>
    <row r="27" spans="1:9" x14ac:dyDescent="0.35">
      <c r="A27" s="24" t="s">
        <v>922</v>
      </c>
      <c r="B27" s="24">
        <v>12526</v>
      </c>
      <c r="C27" s="24">
        <v>10181</v>
      </c>
      <c r="D27" s="24">
        <v>6994</v>
      </c>
      <c r="E27" s="24">
        <v>67410</v>
      </c>
      <c r="F27" s="24">
        <f t="shared" si="0"/>
        <v>67410</v>
      </c>
      <c r="G27" s="24">
        <f>(INDEX(TRUST_RAW!$CA$4:$CA$152,MATCH(TRUST_TOTALS_RAW!$A27,TRUST_RAW!$B$4:$B$152,FALSE)))+(INDEX(TRUST_RAW!$CB$4:$CB$152,MATCH(TRUST_TOTALS_RAW!$A27,TRUST_RAW!$B$4:$B$152,FALSE)))+(INDEX(TRUST_RAW!$CC$4:$CC$152,MATCH(TRUST_TOTALS_RAW!$A27,TRUST_RAW!$B$4:$B$152,FALSE)))+(INDEX(TRUST_RAW!$CD$4:$CD$152,MATCH(TRUST_TOTALS_RAW!$A27,TRUST_RAW!$B$4:$B$152,FALSE)))+(INDEX(TRUST_RAW!$CE$4:$CE$152,MATCH(TRUST_TOTALS_RAW!$A27,TRUST_RAW!$B$4:$B$152,FALSE)))</f>
        <v>8604</v>
      </c>
      <c r="H27" s="85">
        <f t="shared" si="1"/>
        <v>17175</v>
      </c>
      <c r="I27" s="85"/>
    </row>
    <row r="28" spans="1:9" x14ac:dyDescent="0.35">
      <c r="A28" s="24" t="s">
        <v>958</v>
      </c>
      <c r="B28" s="24">
        <v>24257</v>
      </c>
      <c r="C28" s="24">
        <v>20316</v>
      </c>
      <c r="D28" s="24">
        <v>18537</v>
      </c>
      <c r="E28" s="24">
        <v>188822</v>
      </c>
      <c r="F28" s="24">
        <f t="shared" si="0"/>
        <v>188822</v>
      </c>
      <c r="G28" s="24">
        <f>(INDEX(TRUST_RAW!$CA$4:$CA$152,MATCH(TRUST_TOTALS_RAW!$A28,TRUST_RAW!$B$4:$B$152,FALSE)))+(INDEX(TRUST_RAW!$CB$4:$CB$152,MATCH(TRUST_TOTALS_RAW!$A28,TRUST_RAW!$B$4:$B$152,FALSE)))+(INDEX(TRUST_RAW!$CC$4:$CC$152,MATCH(TRUST_TOTALS_RAW!$A28,TRUST_RAW!$B$4:$B$152,FALSE)))+(INDEX(TRUST_RAW!$CD$4:$CD$152,MATCH(TRUST_TOTALS_RAW!$A28,TRUST_RAW!$B$4:$B$152,FALSE)))+(INDEX(TRUST_RAW!$CE$4:$CE$152,MATCH(TRUST_TOTALS_RAW!$A28,TRUST_RAW!$B$4:$B$152,FALSE)))</f>
        <v>18458</v>
      </c>
      <c r="H28" s="85">
        <f t="shared" si="1"/>
        <v>38853</v>
      </c>
      <c r="I28" s="85"/>
    </row>
    <row r="29" spans="1:9" x14ac:dyDescent="0.35">
      <c r="A29" s="24" t="s">
        <v>960</v>
      </c>
      <c r="B29" s="24">
        <v>8531</v>
      </c>
      <c r="C29" s="24">
        <v>6061</v>
      </c>
      <c r="D29" s="24">
        <v>7554</v>
      </c>
      <c r="E29" s="24">
        <v>66672</v>
      </c>
      <c r="F29" s="24">
        <f t="shared" si="0"/>
        <v>66672</v>
      </c>
      <c r="G29" s="24">
        <f>(INDEX(TRUST_RAW!$CA$4:$CA$152,MATCH(TRUST_TOTALS_RAW!$A29,TRUST_RAW!$B$4:$B$152,FALSE)))+(INDEX(TRUST_RAW!$CB$4:$CB$152,MATCH(TRUST_TOTALS_RAW!$A29,TRUST_RAW!$B$4:$B$152,FALSE)))+(INDEX(TRUST_RAW!$CC$4:$CC$152,MATCH(TRUST_TOTALS_RAW!$A29,TRUST_RAW!$B$4:$B$152,FALSE)))+(INDEX(TRUST_RAW!$CD$4:$CD$152,MATCH(TRUST_TOTALS_RAW!$A29,TRUST_RAW!$B$4:$B$152,FALSE)))+(INDEX(TRUST_RAW!$CE$4:$CE$152,MATCH(TRUST_TOTALS_RAW!$A29,TRUST_RAW!$B$4:$B$152,FALSE)))</f>
        <v>6763</v>
      </c>
      <c r="H29" s="85">
        <f t="shared" si="1"/>
        <v>13615</v>
      </c>
      <c r="I29" s="85"/>
    </row>
    <row r="30" spans="1:9" x14ac:dyDescent="0.35">
      <c r="A30" s="24" t="s">
        <v>962</v>
      </c>
      <c r="B30" s="24">
        <v>8851</v>
      </c>
      <c r="C30" s="24">
        <v>7916</v>
      </c>
      <c r="D30" s="24">
        <v>7118</v>
      </c>
      <c r="E30" s="24">
        <v>26692</v>
      </c>
      <c r="F30" s="24">
        <f t="shared" si="0"/>
        <v>26692</v>
      </c>
      <c r="G30" s="24">
        <f>(INDEX(TRUST_RAW!$CA$4:$CA$152,MATCH(TRUST_TOTALS_RAW!$A30,TRUST_RAW!$B$4:$B$152,FALSE)))+(INDEX(TRUST_RAW!$CB$4:$CB$152,MATCH(TRUST_TOTALS_RAW!$A30,TRUST_RAW!$B$4:$B$152,FALSE)))+(INDEX(TRUST_RAW!$CC$4:$CC$152,MATCH(TRUST_TOTALS_RAW!$A30,TRUST_RAW!$B$4:$B$152,FALSE)))+(INDEX(TRUST_RAW!$CD$4:$CD$152,MATCH(TRUST_TOTALS_RAW!$A30,TRUST_RAW!$B$4:$B$152,FALSE)))+(INDEX(TRUST_RAW!$CE$4:$CE$152,MATCH(TRUST_TOTALS_RAW!$A30,TRUST_RAW!$B$4:$B$152,FALSE)))</f>
        <v>6433</v>
      </c>
      <c r="H30" s="85">
        <f t="shared" si="1"/>
        <v>15034</v>
      </c>
      <c r="I30" s="85"/>
    </row>
    <row r="31" spans="1:9" x14ac:dyDescent="0.35">
      <c r="A31" s="24" t="s">
        <v>964</v>
      </c>
      <c r="B31" s="24">
        <v>11452</v>
      </c>
      <c r="C31" s="24">
        <v>10368</v>
      </c>
      <c r="D31" s="24">
        <v>11217</v>
      </c>
      <c r="E31" s="24">
        <v>61762</v>
      </c>
      <c r="F31" s="24">
        <f t="shared" si="0"/>
        <v>61762</v>
      </c>
      <c r="G31" s="24">
        <f>(INDEX(TRUST_RAW!$CA$4:$CA$152,MATCH(TRUST_TOTALS_RAW!$A31,TRUST_RAW!$B$4:$B$152,FALSE)))+(INDEX(TRUST_RAW!$CB$4:$CB$152,MATCH(TRUST_TOTALS_RAW!$A31,TRUST_RAW!$B$4:$B$152,FALSE)))+(INDEX(TRUST_RAW!$CC$4:$CC$152,MATCH(TRUST_TOTALS_RAW!$A31,TRUST_RAW!$B$4:$B$152,FALSE)))+(INDEX(TRUST_RAW!$CD$4:$CD$152,MATCH(TRUST_TOTALS_RAW!$A31,TRUST_RAW!$B$4:$B$152,FALSE)))+(INDEX(TRUST_RAW!$CE$4:$CE$152,MATCH(TRUST_TOTALS_RAW!$A31,TRUST_RAW!$B$4:$B$152,FALSE)))</f>
        <v>10170</v>
      </c>
      <c r="H31" s="85">
        <f t="shared" si="1"/>
        <v>21585</v>
      </c>
      <c r="I31" s="85"/>
    </row>
    <row r="32" spans="1:9" x14ac:dyDescent="0.35">
      <c r="A32" s="24" t="s">
        <v>966</v>
      </c>
      <c r="B32" s="24">
        <v>15462</v>
      </c>
      <c r="C32" s="24">
        <v>13164</v>
      </c>
      <c r="D32" s="24">
        <v>7242</v>
      </c>
      <c r="E32" s="24">
        <v>85983</v>
      </c>
      <c r="F32" s="24">
        <f t="shared" si="0"/>
        <v>85983</v>
      </c>
      <c r="G32" s="24">
        <f>(INDEX(TRUST_RAW!$CA$4:$CA$152,MATCH(TRUST_TOTALS_RAW!$A32,TRUST_RAW!$B$4:$B$152,FALSE)))+(INDEX(TRUST_RAW!$CB$4:$CB$152,MATCH(TRUST_TOTALS_RAW!$A32,TRUST_RAW!$B$4:$B$152,FALSE)))+(INDEX(TRUST_RAW!$CC$4:$CC$152,MATCH(TRUST_TOTALS_RAW!$A32,TRUST_RAW!$B$4:$B$152,FALSE)))+(INDEX(TRUST_RAW!$CD$4:$CD$152,MATCH(TRUST_TOTALS_RAW!$A32,TRUST_RAW!$B$4:$B$152,FALSE)))+(INDEX(TRUST_RAW!$CE$4:$CE$152,MATCH(TRUST_TOTALS_RAW!$A32,TRUST_RAW!$B$4:$B$152,FALSE)))</f>
        <v>11368</v>
      </c>
      <c r="H32" s="85">
        <f t="shared" si="1"/>
        <v>20406</v>
      </c>
      <c r="I32" s="85"/>
    </row>
    <row r="33" spans="1:9" x14ac:dyDescent="0.35">
      <c r="A33" s="24" t="s">
        <v>968</v>
      </c>
      <c r="B33" s="24">
        <v>11992</v>
      </c>
      <c r="C33" s="24">
        <v>10901</v>
      </c>
      <c r="D33" s="24">
        <v>5617</v>
      </c>
      <c r="E33" s="24">
        <v>43769</v>
      </c>
      <c r="F33" s="24">
        <f t="shared" si="0"/>
        <v>43769</v>
      </c>
      <c r="G33" s="24">
        <f>(INDEX(TRUST_RAW!$CA$4:$CA$152,MATCH(TRUST_TOTALS_RAW!$A33,TRUST_RAW!$B$4:$B$152,FALSE)))+(INDEX(TRUST_RAW!$CB$4:$CB$152,MATCH(TRUST_TOTALS_RAW!$A33,TRUST_RAW!$B$4:$B$152,FALSE)))+(INDEX(TRUST_RAW!$CC$4:$CC$152,MATCH(TRUST_TOTALS_RAW!$A33,TRUST_RAW!$B$4:$B$152,FALSE)))+(INDEX(TRUST_RAW!$CD$4:$CD$152,MATCH(TRUST_TOTALS_RAW!$A33,TRUST_RAW!$B$4:$B$152,FALSE)))+(INDEX(TRUST_RAW!$CE$4:$CE$152,MATCH(TRUST_TOTALS_RAW!$A33,TRUST_RAW!$B$4:$B$152,FALSE)))</f>
        <v>8624</v>
      </c>
      <c r="H33" s="85">
        <f t="shared" si="1"/>
        <v>16518</v>
      </c>
      <c r="I33" s="85"/>
    </row>
    <row r="34" spans="1:9" x14ac:dyDescent="0.35">
      <c r="A34" s="24" t="s">
        <v>970</v>
      </c>
      <c r="B34" s="24">
        <v>8150</v>
      </c>
      <c r="C34" s="24">
        <v>6168</v>
      </c>
      <c r="D34" s="24">
        <v>4710</v>
      </c>
      <c r="E34" s="24">
        <v>51978</v>
      </c>
      <c r="F34" s="24">
        <f t="shared" si="0"/>
        <v>51978</v>
      </c>
      <c r="G34" s="24">
        <f>(INDEX(TRUST_RAW!$CA$4:$CA$152,MATCH(TRUST_TOTALS_RAW!$A34,TRUST_RAW!$B$4:$B$152,FALSE)))+(INDEX(TRUST_RAW!$CB$4:$CB$152,MATCH(TRUST_TOTALS_RAW!$A34,TRUST_RAW!$B$4:$B$152,FALSE)))+(INDEX(TRUST_RAW!$CC$4:$CC$152,MATCH(TRUST_TOTALS_RAW!$A34,TRUST_RAW!$B$4:$B$152,FALSE)))+(INDEX(TRUST_RAW!$CD$4:$CD$152,MATCH(TRUST_TOTALS_RAW!$A34,TRUST_RAW!$B$4:$B$152,FALSE)))+(INDEX(TRUST_RAW!$CE$4:$CE$152,MATCH(TRUST_TOTALS_RAW!$A34,TRUST_RAW!$B$4:$B$152,FALSE)))</f>
        <v>5103</v>
      </c>
      <c r="H34" s="85">
        <f t="shared" si="1"/>
        <v>10878</v>
      </c>
      <c r="I34" s="85"/>
    </row>
    <row r="35" spans="1:9" x14ac:dyDescent="0.35">
      <c r="A35" s="24" t="s">
        <v>972</v>
      </c>
      <c r="B35" s="24">
        <v>16071</v>
      </c>
      <c r="C35" s="24">
        <v>10454</v>
      </c>
      <c r="D35" s="24">
        <v>7208</v>
      </c>
      <c r="E35" s="24">
        <v>67205</v>
      </c>
      <c r="F35" s="24">
        <f t="shared" si="0"/>
        <v>67205</v>
      </c>
      <c r="G35" s="24">
        <f>(INDEX(TRUST_RAW!$CA$4:$CA$152,MATCH(TRUST_TOTALS_RAW!$A35,TRUST_RAW!$B$4:$B$152,FALSE)))+(INDEX(TRUST_RAW!$CB$4:$CB$152,MATCH(TRUST_TOTALS_RAW!$A35,TRUST_RAW!$B$4:$B$152,FALSE)))+(INDEX(TRUST_RAW!$CC$4:$CC$152,MATCH(TRUST_TOTALS_RAW!$A35,TRUST_RAW!$B$4:$B$152,FALSE)))+(INDEX(TRUST_RAW!$CD$4:$CD$152,MATCH(TRUST_TOTALS_RAW!$A35,TRUST_RAW!$B$4:$B$152,FALSE)))+(INDEX(TRUST_RAW!$CE$4:$CE$152,MATCH(TRUST_TOTALS_RAW!$A35,TRUST_RAW!$B$4:$B$152,FALSE)))</f>
        <v>8574</v>
      </c>
      <c r="H35" s="85">
        <f t="shared" si="1"/>
        <v>17662</v>
      </c>
      <c r="I35" s="85"/>
    </row>
    <row r="36" spans="1:9" x14ac:dyDescent="0.35">
      <c r="A36" s="24" t="s">
        <v>974</v>
      </c>
      <c r="B36" s="24">
        <v>14602</v>
      </c>
      <c r="C36" s="24">
        <v>12261</v>
      </c>
      <c r="D36" s="24">
        <v>12754</v>
      </c>
      <c r="E36" s="24">
        <v>120081</v>
      </c>
      <c r="F36" s="24">
        <f t="shared" si="0"/>
        <v>120081</v>
      </c>
      <c r="G36" s="24">
        <f>(INDEX(TRUST_RAW!$CA$4:$CA$152,MATCH(TRUST_TOTALS_RAW!$A36,TRUST_RAW!$B$4:$B$152,FALSE)))+(INDEX(TRUST_RAW!$CB$4:$CB$152,MATCH(TRUST_TOTALS_RAW!$A36,TRUST_RAW!$B$4:$B$152,FALSE)))+(INDEX(TRUST_RAW!$CC$4:$CC$152,MATCH(TRUST_TOTALS_RAW!$A36,TRUST_RAW!$B$4:$B$152,FALSE)))+(INDEX(TRUST_RAW!$CD$4:$CD$152,MATCH(TRUST_TOTALS_RAW!$A36,TRUST_RAW!$B$4:$B$152,FALSE)))+(INDEX(TRUST_RAW!$CE$4:$CE$152,MATCH(TRUST_TOTALS_RAW!$A36,TRUST_RAW!$B$4:$B$152,FALSE)))</f>
        <v>12257</v>
      </c>
      <c r="H36" s="85">
        <f t="shared" si="1"/>
        <v>25015</v>
      </c>
      <c r="I36" s="85"/>
    </row>
    <row r="37" spans="1:9" x14ac:dyDescent="0.35">
      <c r="A37" s="24" t="s">
        <v>976</v>
      </c>
      <c r="B37" s="24">
        <v>31478</v>
      </c>
      <c r="C37" s="24">
        <v>24052</v>
      </c>
      <c r="D37" s="24">
        <v>16894</v>
      </c>
      <c r="E37" s="24">
        <v>172334</v>
      </c>
      <c r="F37" s="24">
        <f t="shared" si="0"/>
        <v>172334</v>
      </c>
      <c r="G37" s="24">
        <f>(INDEX(TRUST_RAW!$CA$4:$CA$152,MATCH(TRUST_TOTALS_RAW!$A37,TRUST_RAW!$B$4:$B$152,FALSE)))+(INDEX(TRUST_RAW!$CB$4:$CB$152,MATCH(TRUST_TOTALS_RAW!$A37,TRUST_RAW!$B$4:$B$152,FALSE)))+(INDEX(TRUST_RAW!$CC$4:$CC$152,MATCH(TRUST_TOTALS_RAW!$A37,TRUST_RAW!$B$4:$B$152,FALSE)))+(INDEX(TRUST_RAW!$CD$4:$CD$152,MATCH(TRUST_TOTALS_RAW!$A37,TRUST_RAW!$B$4:$B$152,FALSE)))+(INDEX(TRUST_RAW!$CE$4:$CE$152,MATCH(TRUST_TOTALS_RAW!$A37,TRUST_RAW!$B$4:$B$152,FALSE)))</f>
        <v>21280</v>
      </c>
      <c r="H37" s="85">
        <f t="shared" si="1"/>
        <v>40946</v>
      </c>
      <c r="I37" s="85"/>
    </row>
    <row r="38" spans="1:9" x14ac:dyDescent="0.35">
      <c r="A38" s="24" t="s">
        <v>978</v>
      </c>
      <c r="B38" s="24">
        <v>13851</v>
      </c>
      <c r="C38" s="24">
        <v>14621</v>
      </c>
      <c r="D38" s="24">
        <v>24094</v>
      </c>
      <c r="E38" s="24">
        <v>91502</v>
      </c>
      <c r="F38" s="24">
        <f t="shared" si="0"/>
        <v>91502</v>
      </c>
      <c r="G38" s="24">
        <f>(INDEX(TRUST_RAW!$CA$4:$CA$152,MATCH(TRUST_TOTALS_RAW!$A38,TRUST_RAW!$B$4:$B$152,FALSE)))+(INDEX(TRUST_RAW!$CB$4:$CB$152,MATCH(TRUST_TOTALS_RAW!$A38,TRUST_RAW!$B$4:$B$152,FALSE)))+(INDEX(TRUST_RAW!$CC$4:$CC$152,MATCH(TRUST_TOTALS_RAW!$A38,TRUST_RAW!$B$4:$B$152,FALSE)))+(INDEX(TRUST_RAW!$CD$4:$CD$152,MATCH(TRUST_TOTALS_RAW!$A38,TRUST_RAW!$B$4:$B$152,FALSE)))+(INDEX(TRUST_RAW!$CE$4:$CE$152,MATCH(TRUST_TOTALS_RAW!$A38,TRUST_RAW!$B$4:$B$152,FALSE)))</f>
        <v>17691</v>
      </c>
      <c r="H38" s="85">
        <f t="shared" si="1"/>
        <v>38715</v>
      </c>
      <c r="I38" s="85"/>
    </row>
    <row r="39" spans="1:9" x14ac:dyDescent="0.35">
      <c r="A39" s="24" t="s">
        <v>980</v>
      </c>
      <c r="B39" s="24">
        <v>10172</v>
      </c>
      <c r="C39" s="24">
        <v>5752</v>
      </c>
      <c r="D39" s="24">
        <v>2699</v>
      </c>
      <c r="E39" s="24">
        <v>44213</v>
      </c>
      <c r="F39" s="24">
        <f t="shared" si="0"/>
        <v>44213</v>
      </c>
      <c r="G39" s="24">
        <f>(INDEX(TRUST_RAW!$CA$4:$CA$152,MATCH(TRUST_TOTALS_RAW!$A39,TRUST_RAW!$B$4:$B$152,FALSE)))+(INDEX(TRUST_RAW!$CB$4:$CB$152,MATCH(TRUST_TOTALS_RAW!$A39,TRUST_RAW!$B$4:$B$152,FALSE)))+(INDEX(TRUST_RAW!$CC$4:$CC$152,MATCH(TRUST_TOTALS_RAW!$A39,TRUST_RAW!$B$4:$B$152,FALSE)))+(INDEX(TRUST_RAW!$CD$4:$CD$152,MATCH(TRUST_TOTALS_RAW!$A39,TRUST_RAW!$B$4:$B$152,FALSE)))+(INDEX(TRUST_RAW!$CE$4:$CE$152,MATCH(TRUST_TOTALS_RAW!$A39,TRUST_RAW!$B$4:$B$152,FALSE)))</f>
        <v>4037</v>
      </c>
      <c r="H39" s="85">
        <f t="shared" si="1"/>
        <v>8451</v>
      </c>
      <c r="I39" s="85"/>
    </row>
    <row r="40" spans="1:9" x14ac:dyDescent="0.35">
      <c r="A40" s="24" t="s">
        <v>982</v>
      </c>
      <c r="B40" s="24">
        <v>12402</v>
      </c>
      <c r="C40" s="24">
        <v>13827</v>
      </c>
      <c r="D40" s="24">
        <v>15166</v>
      </c>
      <c r="E40" s="24">
        <v>108323</v>
      </c>
      <c r="F40" s="24">
        <f t="shared" si="0"/>
        <v>108323</v>
      </c>
      <c r="G40" s="24">
        <f>(INDEX(TRUST_RAW!$CA$4:$CA$152,MATCH(TRUST_TOTALS_RAW!$A40,TRUST_RAW!$B$4:$B$152,FALSE)))+(INDEX(TRUST_RAW!$CB$4:$CB$152,MATCH(TRUST_TOTALS_RAW!$A40,TRUST_RAW!$B$4:$B$152,FALSE)))+(INDEX(TRUST_RAW!$CC$4:$CC$152,MATCH(TRUST_TOTALS_RAW!$A40,TRUST_RAW!$B$4:$B$152,FALSE)))+(INDEX(TRUST_RAW!$CD$4:$CD$152,MATCH(TRUST_TOTALS_RAW!$A40,TRUST_RAW!$B$4:$B$152,FALSE)))+(INDEX(TRUST_RAW!$CE$4:$CE$152,MATCH(TRUST_TOTALS_RAW!$A40,TRUST_RAW!$B$4:$B$152,FALSE)))</f>
        <v>14522</v>
      </c>
      <c r="H40" s="85">
        <f t="shared" si="1"/>
        <v>28993</v>
      </c>
      <c r="I40" s="85"/>
    </row>
    <row r="41" spans="1:9" x14ac:dyDescent="0.35">
      <c r="A41" s="24" t="s">
        <v>984</v>
      </c>
      <c r="B41" s="24">
        <v>14786</v>
      </c>
      <c r="C41" s="24">
        <v>11208</v>
      </c>
      <c r="D41" s="24">
        <v>9175</v>
      </c>
      <c r="E41" s="24">
        <v>101894</v>
      </c>
      <c r="F41" s="24">
        <f t="shared" si="0"/>
        <v>101894</v>
      </c>
      <c r="G41" s="24">
        <f>(INDEX(TRUST_RAW!$CA$4:$CA$152,MATCH(TRUST_TOTALS_RAW!$A41,TRUST_RAW!$B$4:$B$152,FALSE)))+(INDEX(TRUST_RAW!$CB$4:$CB$152,MATCH(TRUST_TOTALS_RAW!$A41,TRUST_RAW!$B$4:$B$152,FALSE)))+(INDEX(TRUST_RAW!$CC$4:$CC$152,MATCH(TRUST_TOTALS_RAW!$A41,TRUST_RAW!$B$4:$B$152,FALSE)))+(INDEX(TRUST_RAW!$CD$4:$CD$152,MATCH(TRUST_TOTALS_RAW!$A41,TRUST_RAW!$B$4:$B$152,FALSE)))+(INDEX(TRUST_RAW!$CE$4:$CE$152,MATCH(TRUST_TOTALS_RAW!$A41,TRUST_RAW!$B$4:$B$152,FALSE)))</f>
        <v>9673</v>
      </c>
      <c r="H41" s="85">
        <f t="shared" si="1"/>
        <v>20383</v>
      </c>
      <c r="I41" s="85"/>
    </row>
    <row r="42" spans="1:9" x14ac:dyDescent="0.35">
      <c r="A42" s="24" t="s">
        <v>1170</v>
      </c>
      <c r="C42" s="24">
        <v>180</v>
      </c>
      <c r="D42" s="24">
        <v>489</v>
      </c>
      <c r="E42" s="24">
        <v>8753</v>
      </c>
      <c r="F42" s="24">
        <f t="shared" si="0"/>
        <v>8753</v>
      </c>
      <c r="G42" s="24">
        <f>(INDEX(TRUST_RAW!$CA$4:$CA$152,MATCH(TRUST_TOTALS_RAW!$A42,TRUST_RAW!$B$4:$B$152,FALSE)))+(INDEX(TRUST_RAW!$CB$4:$CB$152,MATCH(TRUST_TOTALS_RAW!$A42,TRUST_RAW!$B$4:$B$152,FALSE)))+(INDEX(TRUST_RAW!$CC$4:$CC$152,MATCH(TRUST_TOTALS_RAW!$A42,TRUST_RAW!$B$4:$B$152,FALSE)))+(INDEX(TRUST_RAW!$CD$4:$CD$152,MATCH(TRUST_TOTALS_RAW!$A42,TRUST_RAW!$B$4:$B$152,FALSE)))+(INDEX(TRUST_RAW!$CE$4:$CE$152,MATCH(TRUST_TOTALS_RAW!$A42,TRUST_RAW!$B$4:$B$152,FALSE)))</f>
        <v>296</v>
      </c>
      <c r="H42" s="85">
        <f t="shared" si="1"/>
        <v>669</v>
      </c>
      <c r="I42" s="85"/>
    </row>
    <row r="43" spans="1:9" x14ac:dyDescent="0.35">
      <c r="A43" s="24" t="s">
        <v>986</v>
      </c>
      <c r="B43" s="24">
        <v>31099</v>
      </c>
      <c r="C43" s="24">
        <v>18198</v>
      </c>
      <c r="D43" s="24">
        <v>13491</v>
      </c>
      <c r="E43" s="24">
        <v>121932</v>
      </c>
      <c r="F43" s="24">
        <f t="shared" si="0"/>
        <v>121932</v>
      </c>
      <c r="G43" s="24">
        <f>(INDEX(TRUST_RAW!$CA$4:$CA$152,MATCH(TRUST_TOTALS_RAW!$A43,TRUST_RAW!$B$4:$B$152,FALSE)))+(INDEX(TRUST_RAW!$CB$4:$CB$152,MATCH(TRUST_TOTALS_RAW!$A43,TRUST_RAW!$B$4:$B$152,FALSE)))+(INDEX(TRUST_RAW!$CC$4:$CC$152,MATCH(TRUST_TOTALS_RAW!$A43,TRUST_RAW!$B$4:$B$152,FALSE)))+(INDEX(TRUST_RAW!$CD$4:$CD$152,MATCH(TRUST_TOTALS_RAW!$A43,TRUST_RAW!$B$4:$B$152,FALSE)))+(INDEX(TRUST_RAW!$CE$4:$CE$152,MATCH(TRUST_TOTALS_RAW!$A43,TRUST_RAW!$B$4:$B$152,FALSE)))</f>
        <v>16151</v>
      </c>
      <c r="H43" s="85">
        <f t="shared" si="1"/>
        <v>31689</v>
      </c>
      <c r="I43" s="85"/>
    </row>
    <row r="44" spans="1:9" x14ac:dyDescent="0.35">
      <c r="A44" s="24" t="s">
        <v>988</v>
      </c>
      <c r="B44" s="24">
        <v>10975</v>
      </c>
      <c r="C44" s="24">
        <v>9167</v>
      </c>
      <c r="D44" s="24">
        <v>4556</v>
      </c>
      <c r="E44" s="24">
        <v>51678</v>
      </c>
      <c r="F44" s="24">
        <f t="shared" si="0"/>
        <v>51678</v>
      </c>
      <c r="G44" s="24">
        <f>(INDEX(TRUST_RAW!$CA$4:$CA$152,MATCH(TRUST_TOTALS_RAW!$A44,TRUST_RAW!$B$4:$B$152,FALSE)))+(INDEX(TRUST_RAW!$CB$4:$CB$152,MATCH(TRUST_TOTALS_RAW!$A44,TRUST_RAW!$B$4:$B$152,FALSE)))+(INDEX(TRUST_RAW!$CC$4:$CC$152,MATCH(TRUST_TOTALS_RAW!$A44,TRUST_RAW!$B$4:$B$152,FALSE)))+(INDEX(TRUST_RAW!$CD$4:$CD$152,MATCH(TRUST_TOTALS_RAW!$A44,TRUST_RAW!$B$4:$B$152,FALSE)))+(INDEX(TRUST_RAW!$CE$4:$CE$152,MATCH(TRUST_TOTALS_RAW!$A44,TRUST_RAW!$B$4:$B$152,FALSE)))</f>
        <v>6466</v>
      </c>
      <c r="H44" s="85">
        <f t="shared" si="1"/>
        <v>13723</v>
      </c>
      <c r="I44" s="85"/>
    </row>
    <row r="45" spans="1:9" x14ac:dyDescent="0.35">
      <c r="A45" s="24" t="s">
        <v>990</v>
      </c>
      <c r="B45" s="24">
        <v>10048</v>
      </c>
      <c r="C45" s="24">
        <v>8235</v>
      </c>
      <c r="D45" s="24">
        <v>11723</v>
      </c>
      <c r="E45" s="24">
        <v>81081</v>
      </c>
      <c r="F45" s="24">
        <f t="shared" si="0"/>
        <v>81081</v>
      </c>
      <c r="G45" s="24">
        <f>(INDEX(TRUST_RAW!$CA$4:$CA$152,MATCH(TRUST_TOTALS_RAW!$A45,TRUST_RAW!$B$4:$B$152,FALSE)))+(INDEX(TRUST_RAW!$CB$4:$CB$152,MATCH(TRUST_TOTALS_RAW!$A45,TRUST_RAW!$B$4:$B$152,FALSE)))+(INDEX(TRUST_RAW!$CC$4:$CC$152,MATCH(TRUST_TOTALS_RAW!$A45,TRUST_RAW!$B$4:$B$152,FALSE)))+(INDEX(TRUST_RAW!$CD$4:$CD$152,MATCH(TRUST_TOTALS_RAW!$A45,TRUST_RAW!$B$4:$B$152,FALSE)))+(INDEX(TRUST_RAW!$CE$4:$CE$152,MATCH(TRUST_TOTALS_RAW!$A45,TRUST_RAW!$B$4:$B$152,FALSE)))</f>
        <v>8731</v>
      </c>
      <c r="H45" s="85">
        <f t="shared" si="1"/>
        <v>19958</v>
      </c>
      <c r="I45" s="85"/>
    </row>
    <row r="46" spans="1:9" x14ac:dyDescent="0.35">
      <c r="A46" s="24" t="s">
        <v>992</v>
      </c>
      <c r="B46" s="24">
        <v>35</v>
      </c>
      <c r="C46" s="24">
        <v>12647</v>
      </c>
      <c r="D46" s="24">
        <v>7415</v>
      </c>
      <c r="E46" s="24">
        <v>50335</v>
      </c>
      <c r="F46" s="24">
        <f t="shared" si="0"/>
        <v>50335</v>
      </c>
      <c r="G46" s="24">
        <f>(INDEX(TRUST_RAW!$CA$4:$CA$152,MATCH(TRUST_TOTALS_RAW!$A46,TRUST_RAW!$B$4:$B$152,FALSE)))+(INDEX(TRUST_RAW!$CB$4:$CB$152,MATCH(TRUST_TOTALS_RAW!$A46,TRUST_RAW!$B$4:$B$152,FALSE)))+(INDEX(TRUST_RAW!$CC$4:$CC$152,MATCH(TRUST_TOTALS_RAW!$A46,TRUST_RAW!$B$4:$B$152,FALSE)))+(INDEX(TRUST_RAW!$CD$4:$CD$152,MATCH(TRUST_TOTALS_RAW!$A46,TRUST_RAW!$B$4:$B$152,FALSE)))+(INDEX(TRUST_RAW!$CE$4:$CE$152,MATCH(TRUST_TOTALS_RAW!$A46,TRUST_RAW!$B$4:$B$152,FALSE)))</f>
        <v>9657</v>
      </c>
      <c r="H46" s="85">
        <f t="shared" si="1"/>
        <v>20062</v>
      </c>
      <c r="I46" s="85"/>
    </row>
    <row r="47" spans="1:9" x14ac:dyDescent="0.35">
      <c r="A47" s="24" t="s">
        <v>993</v>
      </c>
      <c r="B47" s="24">
        <v>10018</v>
      </c>
      <c r="C47" s="24">
        <v>7446</v>
      </c>
      <c r="D47" s="24">
        <v>1610</v>
      </c>
      <c r="E47" s="24">
        <v>30492</v>
      </c>
      <c r="F47" s="24">
        <f t="shared" si="0"/>
        <v>30492</v>
      </c>
      <c r="G47" s="24">
        <f>(INDEX(TRUST_RAW!$CA$4:$CA$152,MATCH(TRUST_TOTALS_RAW!$A47,TRUST_RAW!$B$4:$B$152,FALSE)))+(INDEX(TRUST_RAW!$CB$4:$CB$152,MATCH(TRUST_TOTALS_RAW!$A47,TRUST_RAW!$B$4:$B$152,FALSE)))+(INDEX(TRUST_RAW!$CC$4:$CC$152,MATCH(TRUST_TOTALS_RAW!$A47,TRUST_RAW!$B$4:$B$152,FALSE)))+(INDEX(TRUST_RAW!$CD$4:$CD$152,MATCH(TRUST_TOTALS_RAW!$A47,TRUST_RAW!$B$4:$B$152,FALSE)))+(INDEX(TRUST_RAW!$CE$4:$CE$152,MATCH(TRUST_TOTALS_RAW!$A47,TRUST_RAW!$B$4:$B$152,FALSE)))</f>
        <v>4572</v>
      </c>
      <c r="H47" s="85">
        <f t="shared" si="1"/>
        <v>9056</v>
      </c>
      <c r="I47" s="85"/>
    </row>
    <row r="48" spans="1:9" x14ac:dyDescent="0.35">
      <c r="A48" s="24" t="s">
        <v>1177</v>
      </c>
      <c r="C48" s="24">
        <v>1165</v>
      </c>
      <c r="D48" s="24">
        <v>3911</v>
      </c>
      <c r="E48" s="24">
        <v>15580</v>
      </c>
      <c r="F48" s="24">
        <f t="shared" si="0"/>
        <v>15580</v>
      </c>
      <c r="G48" s="24">
        <f>(INDEX(TRUST_RAW!$CA$4:$CA$152,MATCH(TRUST_TOTALS_RAW!$A48,TRUST_RAW!$B$4:$B$152,FALSE)))+(INDEX(TRUST_RAW!$CB$4:$CB$152,MATCH(TRUST_TOTALS_RAW!$A48,TRUST_RAW!$B$4:$B$152,FALSE)))+(INDEX(TRUST_RAW!$CC$4:$CC$152,MATCH(TRUST_TOTALS_RAW!$A48,TRUST_RAW!$B$4:$B$152,FALSE)))+(INDEX(TRUST_RAW!$CD$4:$CD$152,MATCH(TRUST_TOTALS_RAW!$A48,TRUST_RAW!$B$4:$B$152,FALSE)))+(INDEX(TRUST_RAW!$CE$4:$CE$152,MATCH(TRUST_TOTALS_RAW!$A48,TRUST_RAW!$B$4:$B$152,FALSE)))</f>
        <v>1951</v>
      </c>
      <c r="H48" s="85">
        <f t="shared" si="1"/>
        <v>5076</v>
      </c>
      <c r="I48" s="85"/>
    </row>
    <row r="49" spans="1:9" x14ac:dyDescent="0.35">
      <c r="A49" s="24" t="s">
        <v>995</v>
      </c>
      <c r="B49" s="24">
        <v>14400</v>
      </c>
      <c r="C49" s="24">
        <v>10706</v>
      </c>
      <c r="D49" s="24">
        <v>8581</v>
      </c>
      <c r="E49" s="24">
        <v>71145</v>
      </c>
      <c r="F49" s="24">
        <f t="shared" si="0"/>
        <v>71145</v>
      </c>
      <c r="G49" s="24">
        <f>(INDEX(TRUST_RAW!$CA$4:$CA$152,MATCH(TRUST_TOTALS_RAW!$A49,TRUST_RAW!$B$4:$B$152,FALSE)))+(INDEX(TRUST_RAW!$CB$4:$CB$152,MATCH(TRUST_TOTALS_RAW!$A49,TRUST_RAW!$B$4:$B$152,FALSE)))+(INDEX(TRUST_RAW!$CC$4:$CC$152,MATCH(TRUST_TOTALS_RAW!$A49,TRUST_RAW!$B$4:$B$152,FALSE)))+(INDEX(TRUST_RAW!$CD$4:$CD$152,MATCH(TRUST_TOTALS_RAW!$A49,TRUST_RAW!$B$4:$B$152,FALSE)))+(INDEX(TRUST_RAW!$CE$4:$CE$152,MATCH(TRUST_TOTALS_RAW!$A49,TRUST_RAW!$B$4:$B$152,FALSE)))</f>
        <v>10446</v>
      </c>
      <c r="H49" s="85">
        <f t="shared" si="1"/>
        <v>19287</v>
      </c>
      <c r="I49" s="85"/>
    </row>
    <row r="50" spans="1:9" x14ac:dyDescent="0.35">
      <c r="A50" s="24" t="s">
        <v>996</v>
      </c>
      <c r="B50" s="24">
        <v>1993</v>
      </c>
      <c r="C50" s="24">
        <v>7293</v>
      </c>
      <c r="D50" s="24">
        <v>10390</v>
      </c>
      <c r="E50" s="24">
        <v>72031</v>
      </c>
      <c r="F50" s="24">
        <f t="shared" si="0"/>
        <v>72031</v>
      </c>
      <c r="G50" s="24">
        <f>(INDEX(TRUST_RAW!$CA$4:$CA$152,MATCH(TRUST_TOTALS_RAW!$A50,TRUST_RAW!$B$4:$B$152,FALSE)))+(INDEX(TRUST_RAW!$CB$4:$CB$152,MATCH(TRUST_TOTALS_RAW!$A50,TRUST_RAW!$B$4:$B$152,FALSE)))+(INDEX(TRUST_RAW!$CC$4:$CC$152,MATCH(TRUST_TOTALS_RAW!$A50,TRUST_RAW!$B$4:$B$152,FALSE)))+(INDEX(TRUST_RAW!$CD$4:$CD$152,MATCH(TRUST_TOTALS_RAW!$A50,TRUST_RAW!$B$4:$B$152,FALSE)))+(INDEX(TRUST_RAW!$CE$4:$CE$152,MATCH(TRUST_TOTALS_RAW!$A50,TRUST_RAW!$B$4:$B$152,FALSE)))</f>
        <v>8469</v>
      </c>
      <c r="H50" s="85">
        <f t="shared" si="1"/>
        <v>17683</v>
      </c>
      <c r="I50" s="85"/>
    </row>
    <row r="51" spans="1:9" x14ac:dyDescent="0.35">
      <c r="A51" s="24" t="s">
        <v>998</v>
      </c>
      <c r="B51" s="24">
        <v>13695</v>
      </c>
      <c r="C51" s="24">
        <v>12815</v>
      </c>
      <c r="D51" s="24">
        <v>10760</v>
      </c>
      <c r="E51" s="24">
        <v>110117</v>
      </c>
      <c r="F51" s="24">
        <f t="shared" si="0"/>
        <v>110117</v>
      </c>
      <c r="G51" s="24">
        <f>(INDEX(TRUST_RAW!$CA$4:$CA$152,MATCH(TRUST_TOTALS_RAW!$A51,TRUST_RAW!$B$4:$B$152,FALSE)))+(INDEX(TRUST_RAW!$CB$4:$CB$152,MATCH(TRUST_TOTALS_RAW!$A51,TRUST_RAW!$B$4:$B$152,FALSE)))+(INDEX(TRUST_RAW!$CC$4:$CC$152,MATCH(TRUST_TOTALS_RAW!$A51,TRUST_RAW!$B$4:$B$152,FALSE)))+(INDEX(TRUST_RAW!$CD$4:$CD$152,MATCH(TRUST_TOTALS_RAW!$A51,TRUST_RAW!$B$4:$B$152,FALSE)))+(INDEX(TRUST_RAW!$CE$4:$CE$152,MATCH(TRUST_TOTALS_RAW!$A51,TRUST_RAW!$B$4:$B$152,FALSE)))</f>
        <v>11515</v>
      </c>
      <c r="H51" s="85">
        <f t="shared" si="1"/>
        <v>23575</v>
      </c>
      <c r="I51" s="85"/>
    </row>
    <row r="52" spans="1:9" x14ac:dyDescent="0.35">
      <c r="A52" s="24" t="s">
        <v>1000</v>
      </c>
      <c r="B52" s="24">
        <v>11254</v>
      </c>
      <c r="C52" s="24">
        <v>9778</v>
      </c>
      <c r="D52" s="24">
        <v>7896</v>
      </c>
      <c r="E52" s="24">
        <v>75696</v>
      </c>
      <c r="F52" s="24">
        <f t="shared" si="0"/>
        <v>75696</v>
      </c>
      <c r="G52" s="24">
        <f>(INDEX(TRUST_RAW!$CA$4:$CA$152,MATCH(TRUST_TOTALS_RAW!$A52,TRUST_RAW!$B$4:$B$152,FALSE)))+(INDEX(TRUST_RAW!$CB$4:$CB$152,MATCH(TRUST_TOTALS_RAW!$A52,TRUST_RAW!$B$4:$B$152,FALSE)))+(INDEX(TRUST_RAW!$CC$4:$CC$152,MATCH(TRUST_TOTALS_RAW!$A52,TRUST_RAW!$B$4:$B$152,FALSE)))+(INDEX(TRUST_RAW!$CD$4:$CD$152,MATCH(TRUST_TOTALS_RAW!$A52,TRUST_RAW!$B$4:$B$152,FALSE)))+(INDEX(TRUST_RAW!$CE$4:$CE$152,MATCH(TRUST_TOTALS_RAW!$A52,TRUST_RAW!$B$4:$B$152,FALSE)))</f>
        <v>8830</v>
      </c>
      <c r="H52" s="85">
        <f t="shared" si="1"/>
        <v>17674</v>
      </c>
      <c r="I52" s="85"/>
    </row>
    <row r="53" spans="1:9" x14ac:dyDescent="0.35">
      <c r="A53" s="24" t="s">
        <v>1002</v>
      </c>
      <c r="B53" s="24">
        <v>16123</v>
      </c>
      <c r="C53" s="24">
        <v>13283</v>
      </c>
      <c r="D53" s="24">
        <v>12278</v>
      </c>
      <c r="E53" s="24">
        <v>140109</v>
      </c>
      <c r="F53" s="24">
        <f t="shared" si="0"/>
        <v>140109</v>
      </c>
      <c r="G53" s="24">
        <f>(INDEX(TRUST_RAW!$CA$4:$CA$152,MATCH(TRUST_TOTALS_RAW!$A53,TRUST_RAW!$B$4:$B$152,FALSE)))+(INDEX(TRUST_RAW!$CB$4:$CB$152,MATCH(TRUST_TOTALS_RAW!$A53,TRUST_RAW!$B$4:$B$152,FALSE)))+(INDEX(TRUST_RAW!$CC$4:$CC$152,MATCH(TRUST_TOTALS_RAW!$A53,TRUST_RAW!$B$4:$B$152,FALSE)))+(INDEX(TRUST_RAW!$CD$4:$CD$152,MATCH(TRUST_TOTALS_RAW!$A53,TRUST_RAW!$B$4:$B$152,FALSE)))+(INDEX(TRUST_RAW!$CE$4:$CE$152,MATCH(TRUST_TOTALS_RAW!$A53,TRUST_RAW!$B$4:$B$152,FALSE)))</f>
        <v>12104</v>
      </c>
      <c r="H53" s="85">
        <f t="shared" si="1"/>
        <v>25561</v>
      </c>
      <c r="I53" s="85"/>
    </row>
    <row r="54" spans="1:9" x14ac:dyDescent="0.35">
      <c r="A54" s="24" t="s">
        <v>1004</v>
      </c>
      <c r="B54" s="24">
        <v>17919</v>
      </c>
      <c r="C54" s="24">
        <v>14236</v>
      </c>
      <c r="D54" s="24">
        <v>19285</v>
      </c>
      <c r="E54" s="24">
        <v>115909</v>
      </c>
      <c r="F54" s="24">
        <f t="shared" si="0"/>
        <v>115909</v>
      </c>
      <c r="G54" s="24">
        <f>(INDEX(TRUST_RAW!$CA$4:$CA$152,MATCH(TRUST_TOTALS_RAW!$A54,TRUST_RAW!$B$4:$B$152,FALSE)))+(INDEX(TRUST_RAW!$CB$4:$CB$152,MATCH(TRUST_TOTALS_RAW!$A54,TRUST_RAW!$B$4:$B$152,FALSE)))+(INDEX(TRUST_RAW!$CC$4:$CC$152,MATCH(TRUST_TOTALS_RAW!$A54,TRUST_RAW!$B$4:$B$152,FALSE)))+(INDEX(TRUST_RAW!$CD$4:$CD$152,MATCH(TRUST_TOTALS_RAW!$A54,TRUST_RAW!$B$4:$B$152,FALSE)))+(INDEX(TRUST_RAW!$CE$4:$CE$152,MATCH(TRUST_TOTALS_RAW!$A54,TRUST_RAW!$B$4:$B$152,FALSE)))</f>
        <v>16192</v>
      </c>
      <c r="H54" s="85">
        <f t="shared" si="1"/>
        <v>33521</v>
      </c>
      <c r="I54" s="85"/>
    </row>
    <row r="55" spans="1:9" x14ac:dyDescent="0.35">
      <c r="A55" s="24" t="s">
        <v>1006</v>
      </c>
      <c r="B55" s="24">
        <v>14568</v>
      </c>
      <c r="C55" s="24">
        <v>15769</v>
      </c>
      <c r="D55" s="24">
        <v>11490</v>
      </c>
      <c r="E55" s="24">
        <v>102457</v>
      </c>
      <c r="F55" s="24">
        <f t="shared" si="0"/>
        <v>102457</v>
      </c>
      <c r="G55" s="24">
        <f>(INDEX(TRUST_RAW!$CA$4:$CA$152,MATCH(TRUST_TOTALS_RAW!$A55,TRUST_RAW!$B$4:$B$152,FALSE)))+(INDEX(TRUST_RAW!$CB$4:$CB$152,MATCH(TRUST_TOTALS_RAW!$A55,TRUST_RAW!$B$4:$B$152,FALSE)))+(INDEX(TRUST_RAW!$CC$4:$CC$152,MATCH(TRUST_TOTALS_RAW!$A55,TRUST_RAW!$B$4:$B$152,FALSE)))+(INDEX(TRUST_RAW!$CD$4:$CD$152,MATCH(TRUST_TOTALS_RAW!$A55,TRUST_RAW!$B$4:$B$152,FALSE)))+(INDEX(TRUST_RAW!$CE$4:$CE$152,MATCH(TRUST_TOTALS_RAW!$A55,TRUST_RAW!$B$4:$B$152,FALSE)))</f>
        <v>14080</v>
      </c>
      <c r="H55" s="85">
        <f t="shared" si="1"/>
        <v>27259</v>
      </c>
      <c r="I55" s="85"/>
    </row>
    <row r="56" spans="1:9" x14ac:dyDescent="0.35">
      <c r="A56" s="24" t="s">
        <v>1008</v>
      </c>
      <c r="B56" s="24">
        <v>22754</v>
      </c>
      <c r="C56" s="24">
        <v>19681</v>
      </c>
      <c r="D56" s="24">
        <v>22393</v>
      </c>
      <c r="E56" s="24">
        <v>224611</v>
      </c>
      <c r="F56" s="24">
        <f t="shared" si="0"/>
        <v>224611</v>
      </c>
      <c r="G56" s="24">
        <f>(INDEX(TRUST_RAW!$CA$4:$CA$152,MATCH(TRUST_TOTALS_RAW!$A56,TRUST_RAW!$B$4:$B$152,FALSE)))+(INDEX(TRUST_RAW!$CB$4:$CB$152,MATCH(TRUST_TOTALS_RAW!$A56,TRUST_RAW!$B$4:$B$152,FALSE)))+(INDEX(TRUST_RAW!$CC$4:$CC$152,MATCH(TRUST_TOTALS_RAW!$A56,TRUST_RAW!$B$4:$B$152,FALSE)))+(INDEX(TRUST_RAW!$CD$4:$CD$152,MATCH(TRUST_TOTALS_RAW!$A56,TRUST_RAW!$B$4:$B$152,FALSE)))+(INDEX(TRUST_RAW!$CE$4:$CE$152,MATCH(TRUST_TOTALS_RAW!$A56,TRUST_RAW!$B$4:$B$152,FALSE)))</f>
        <v>19872</v>
      </c>
      <c r="H56" s="85">
        <f t="shared" si="1"/>
        <v>42074</v>
      </c>
      <c r="I56" s="85"/>
    </row>
    <row r="57" spans="1:9" x14ac:dyDescent="0.35">
      <c r="A57" s="24" t="s">
        <v>1010</v>
      </c>
      <c r="B57" s="24">
        <v>19288</v>
      </c>
      <c r="C57" s="24">
        <v>16252</v>
      </c>
      <c r="D57" s="24">
        <v>15418</v>
      </c>
      <c r="E57" s="24">
        <v>120397</v>
      </c>
      <c r="F57" s="24">
        <f t="shared" si="0"/>
        <v>120397</v>
      </c>
      <c r="G57" s="24">
        <f>(INDEX(TRUST_RAW!$CA$4:$CA$152,MATCH(TRUST_TOTALS_RAW!$A57,TRUST_RAW!$B$4:$B$152,FALSE)))+(INDEX(TRUST_RAW!$CB$4:$CB$152,MATCH(TRUST_TOTALS_RAW!$A57,TRUST_RAW!$B$4:$B$152,FALSE)))+(INDEX(TRUST_RAW!$CC$4:$CC$152,MATCH(TRUST_TOTALS_RAW!$A57,TRUST_RAW!$B$4:$B$152,FALSE)))+(INDEX(TRUST_RAW!$CD$4:$CD$152,MATCH(TRUST_TOTALS_RAW!$A57,TRUST_RAW!$B$4:$B$152,FALSE)))+(INDEX(TRUST_RAW!$CE$4:$CE$152,MATCH(TRUST_TOTALS_RAW!$A57,TRUST_RAW!$B$4:$B$152,FALSE)))</f>
        <v>16961</v>
      </c>
      <c r="H57" s="85">
        <f t="shared" si="1"/>
        <v>31670</v>
      </c>
      <c r="I57" s="85"/>
    </row>
    <row r="58" spans="1:9" x14ac:dyDescent="0.35">
      <c r="A58" s="24" t="s">
        <v>1012</v>
      </c>
      <c r="B58" s="24">
        <v>14387</v>
      </c>
      <c r="C58" s="24">
        <v>11284</v>
      </c>
      <c r="D58" s="24">
        <v>10286</v>
      </c>
      <c r="E58" s="24">
        <v>115220</v>
      </c>
      <c r="F58" s="24">
        <f t="shared" si="0"/>
        <v>115220</v>
      </c>
      <c r="G58" s="24">
        <f>(INDEX(TRUST_RAW!$CA$4:$CA$152,MATCH(TRUST_TOTALS_RAW!$A58,TRUST_RAW!$B$4:$B$152,FALSE)))+(INDEX(TRUST_RAW!$CB$4:$CB$152,MATCH(TRUST_TOTALS_RAW!$A58,TRUST_RAW!$B$4:$B$152,FALSE)))+(INDEX(TRUST_RAW!$CC$4:$CC$152,MATCH(TRUST_TOTALS_RAW!$A58,TRUST_RAW!$B$4:$B$152,FALSE)))+(INDEX(TRUST_RAW!$CD$4:$CD$152,MATCH(TRUST_TOTALS_RAW!$A58,TRUST_RAW!$B$4:$B$152,FALSE)))+(INDEX(TRUST_RAW!$CE$4:$CE$152,MATCH(TRUST_TOTALS_RAW!$A58,TRUST_RAW!$B$4:$B$152,FALSE)))</f>
        <v>12157</v>
      </c>
      <c r="H58" s="85">
        <f t="shared" si="1"/>
        <v>21570</v>
      </c>
      <c r="I58" s="85"/>
    </row>
    <row r="59" spans="1:9" x14ac:dyDescent="0.35">
      <c r="A59" s="24" t="s">
        <v>1014</v>
      </c>
      <c r="B59" s="24">
        <v>9800</v>
      </c>
      <c r="C59" s="24">
        <v>7290</v>
      </c>
      <c r="D59" s="24">
        <v>7607</v>
      </c>
      <c r="E59" s="24">
        <v>125832</v>
      </c>
      <c r="F59" s="24">
        <f t="shared" si="0"/>
        <v>125832</v>
      </c>
      <c r="G59" s="24">
        <f>(INDEX(TRUST_RAW!$CA$4:$CA$152,MATCH(TRUST_TOTALS_RAW!$A59,TRUST_RAW!$B$4:$B$152,FALSE)))+(INDEX(TRUST_RAW!$CB$4:$CB$152,MATCH(TRUST_TOTALS_RAW!$A59,TRUST_RAW!$B$4:$B$152,FALSE)))+(INDEX(TRUST_RAW!$CC$4:$CC$152,MATCH(TRUST_TOTALS_RAW!$A59,TRUST_RAW!$B$4:$B$152,FALSE)))+(INDEX(TRUST_RAW!$CD$4:$CD$152,MATCH(TRUST_TOTALS_RAW!$A59,TRUST_RAW!$B$4:$B$152,FALSE)))+(INDEX(TRUST_RAW!$CE$4:$CE$152,MATCH(TRUST_TOTALS_RAW!$A59,TRUST_RAW!$B$4:$B$152,FALSE)))</f>
        <v>6862</v>
      </c>
      <c r="H59" s="85">
        <f t="shared" si="1"/>
        <v>14897</v>
      </c>
      <c r="I59" s="85"/>
    </row>
    <row r="60" spans="1:9" x14ac:dyDescent="0.35">
      <c r="A60" s="24" t="s">
        <v>1016</v>
      </c>
      <c r="B60" s="24">
        <v>23818</v>
      </c>
      <c r="C60" s="24">
        <v>13347</v>
      </c>
      <c r="D60" s="24">
        <v>7876</v>
      </c>
      <c r="E60" s="24">
        <v>102929</v>
      </c>
      <c r="F60" s="24">
        <f t="shared" si="0"/>
        <v>102929</v>
      </c>
      <c r="G60" s="24">
        <f>(INDEX(TRUST_RAW!$CA$4:$CA$152,MATCH(TRUST_TOTALS_RAW!$A60,TRUST_RAW!$B$4:$B$152,FALSE)))+(INDEX(TRUST_RAW!$CB$4:$CB$152,MATCH(TRUST_TOTALS_RAW!$A60,TRUST_RAW!$B$4:$B$152,FALSE)))+(INDEX(TRUST_RAW!$CC$4:$CC$152,MATCH(TRUST_TOTALS_RAW!$A60,TRUST_RAW!$B$4:$B$152,FALSE)))+(INDEX(TRUST_RAW!$CD$4:$CD$152,MATCH(TRUST_TOTALS_RAW!$A60,TRUST_RAW!$B$4:$B$152,FALSE)))+(INDEX(TRUST_RAW!$CE$4:$CE$152,MATCH(TRUST_TOTALS_RAW!$A60,TRUST_RAW!$B$4:$B$152,FALSE)))</f>
        <v>10213</v>
      </c>
      <c r="H60" s="85">
        <f t="shared" si="1"/>
        <v>21223</v>
      </c>
      <c r="I60" s="85"/>
    </row>
    <row r="61" spans="1:9" x14ac:dyDescent="0.35">
      <c r="A61" s="24" t="s">
        <v>1018</v>
      </c>
      <c r="B61" s="24">
        <v>11614</v>
      </c>
      <c r="C61" s="24">
        <v>8829</v>
      </c>
      <c r="D61" s="24">
        <v>4334</v>
      </c>
      <c r="E61" s="24">
        <v>70758</v>
      </c>
      <c r="F61" s="24">
        <f t="shared" si="0"/>
        <v>70758</v>
      </c>
      <c r="G61" s="24">
        <f>(INDEX(TRUST_RAW!$CA$4:$CA$152,MATCH(TRUST_TOTALS_RAW!$A61,TRUST_RAW!$B$4:$B$152,FALSE)))+(INDEX(TRUST_RAW!$CB$4:$CB$152,MATCH(TRUST_TOTALS_RAW!$A61,TRUST_RAW!$B$4:$B$152,FALSE)))+(INDEX(TRUST_RAW!$CC$4:$CC$152,MATCH(TRUST_TOTALS_RAW!$A61,TRUST_RAW!$B$4:$B$152,FALSE)))+(INDEX(TRUST_RAW!$CD$4:$CD$152,MATCH(TRUST_TOTALS_RAW!$A61,TRUST_RAW!$B$4:$B$152,FALSE)))+(INDEX(TRUST_RAW!$CE$4:$CE$152,MATCH(TRUST_TOTALS_RAW!$A61,TRUST_RAW!$B$4:$B$152,FALSE)))</f>
        <v>6364</v>
      </c>
      <c r="H61" s="85">
        <f t="shared" si="1"/>
        <v>13163</v>
      </c>
      <c r="I61" s="85"/>
    </row>
    <row r="62" spans="1:9" x14ac:dyDescent="0.35">
      <c r="A62" s="24" t="s">
        <v>1020</v>
      </c>
      <c r="B62" s="24">
        <v>16049</v>
      </c>
      <c r="C62" s="24">
        <v>12616</v>
      </c>
      <c r="D62" s="24">
        <v>6975</v>
      </c>
      <c r="E62" s="24">
        <v>137082</v>
      </c>
      <c r="F62" s="24">
        <f t="shared" si="0"/>
        <v>137082</v>
      </c>
      <c r="G62" s="24">
        <f>(INDEX(TRUST_RAW!$CA$4:$CA$152,MATCH(TRUST_TOTALS_RAW!$A62,TRUST_RAW!$B$4:$B$152,FALSE)))+(INDEX(TRUST_RAW!$CB$4:$CB$152,MATCH(TRUST_TOTALS_RAW!$A62,TRUST_RAW!$B$4:$B$152,FALSE)))+(INDEX(TRUST_RAW!$CC$4:$CC$152,MATCH(TRUST_TOTALS_RAW!$A62,TRUST_RAW!$B$4:$B$152,FALSE)))+(INDEX(TRUST_RAW!$CD$4:$CD$152,MATCH(TRUST_TOTALS_RAW!$A62,TRUST_RAW!$B$4:$B$152,FALSE)))+(INDEX(TRUST_RAW!$CE$4:$CE$152,MATCH(TRUST_TOTALS_RAW!$A62,TRUST_RAW!$B$4:$B$152,FALSE)))</f>
        <v>8934</v>
      </c>
      <c r="H62" s="85">
        <f t="shared" si="1"/>
        <v>19591</v>
      </c>
      <c r="I62" s="85"/>
    </row>
    <row r="63" spans="1:9" x14ac:dyDescent="0.35">
      <c r="A63" s="24" t="s">
        <v>1022</v>
      </c>
      <c r="B63" s="24">
        <v>10326</v>
      </c>
      <c r="C63" s="24">
        <v>7239</v>
      </c>
      <c r="D63" s="24">
        <v>7189</v>
      </c>
      <c r="E63" s="24">
        <v>98726</v>
      </c>
      <c r="F63" s="24">
        <f t="shared" si="0"/>
        <v>98726</v>
      </c>
      <c r="G63" s="24">
        <f>(INDEX(TRUST_RAW!$CA$4:$CA$152,MATCH(TRUST_TOTALS_RAW!$A63,TRUST_RAW!$B$4:$B$152,FALSE)))+(INDEX(TRUST_RAW!$CB$4:$CB$152,MATCH(TRUST_TOTALS_RAW!$A63,TRUST_RAW!$B$4:$B$152,FALSE)))+(INDEX(TRUST_RAW!$CC$4:$CC$152,MATCH(TRUST_TOTALS_RAW!$A63,TRUST_RAW!$B$4:$B$152,FALSE)))+(INDEX(TRUST_RAW!$CD$4:$CD$152,MATCH(TRUST_TOTALS_RAW!$A63,TRUST_RAW!$B$4:$B$152,FALSE)))+(INDEX(TRUST_RAW!$CE$4:$CE$152,MATCH(TRUST_TOTALS_RAW!$A63,TRUST_RAW!$B$4:$B$152,FALSE)))</f>
        <v>7236</v>
      </c>
      <c r="H63" s="85">
        <f t="shared" si="1"/>
        <v>14428</v>
      </c>
      <c r="I63" s="85"/>
    </row>
    <row r="64" spans="1:9" x14ac:dyDescent="0.35">
      <c r="A64" s="24" t="s">
        <v>1024</v>
      </c>
      <c r="B64" s="24">
        <v>4770</v>
      </c>
      <c r="C64" s="24">
        <v>2936</v>
      </c>
      <c r="D64" s="24">
        <v>4063</v>
      </c>
      <c r="E64" s="24">
        <v>28783</v>
      </c>
      <c r="F64" s="24">
        <f t="shared" si="0"/>
        <v>28783</v>
      </c>
      <c r="G64" s="24">
        <f>(INDEX(TRUST_RAW!$CA$4:$CA$152,MATCH(TRUST_TOTALS_RAW!$A64,TRUST_RAW!$B$4:$B$152,FALSE)))+(INDEX(TRUST_RAW!$CB$4:$CB$152,MATCH(TRUST_TOTALS_RAW!$A64,TRUST_RAW!$B$4:$B$152,FALSE)))+(INDEX(TRUST_RAW!$CC$4:$CC$152,MATCH(TRUST_TOTALS_RAW!$A64,TRUST_RAW!$B$4:$B$152,FALSE)))+(INDEX(TRUST_RAW!$CD$4:$CD$152,MATCH(TRUST_TOTALS_RAW!$A64,TRUST_RAW!$B$4:$B$152,FALSE)))+(INDEX(TRUST_RAW!$CE$4:$CE$152,MATCH(TRUST_TOTALS_RAW!$A64,TRUST_RAW!$B$4:$B$152,FALSE)))</f>
        <v>3616</v>
      </c>
      <c r="H64" s="85">
        <f t="shared" si="1"/>
        <v>6999</v>
      </c>
      <c r="I64" s="85"/>
    </row>
    <row r="65" spans="1:9" x14ac:dyDescent="0.35">
      <c r="A65" s="24" t="s">
        <v>1026</v>
      </c>
      <c r="B65" s="24">
        <v>21920</v>
      </c>
      <c r="C65" s="24">
        <v>22473</v>
      </c>
      <c r="D65" s="24">
        <v>14870</v>
      </c>
      <c r="E65" s="24">
        <v>136996</v>
      </c>
      <c r="F65" s="24">
        <f t="shared" si="0"/>
        <v>136996</v>
      </c>
      <c r="G65" s="24">
        <f>(INDEX(TRUST_RAW!$CA$4:$CA$152,MATCH(TRUST_TOTALS_RAW!$A65,TRUST_RAW!$B$4:$B$152,FALSE)))+(INDEX(TRUST_RAW!$CB$4:$CB$152,MATCH(TRUST_TOTALS_RAW!$A65,TRUST_RAW!$B$4:$B$152,FALSE)))+(INDEX(TRUST_RAW!$CC$4:$CC$152,MATCH(TRUST_TOTALS_RAW!$A65,TRUST_RAW!$B$4:$B$152,FALSE)))+(INDEX(TRUST_RAW!$CD$4:$CD$152,MATCH(TRUST_TOTALS_RAW!$A65,TRUST_RAW!$B$4:$B$152,FALSE)))+(INDEX(TRUST_RAW!$CE$4:$CE$152,MATCH(TRUST_TOTALS_RAW!$A65,TRUST_RAW!$B$4:$B$152,FALSE)))</f>
        <v>17520</v>
      </c>
      <c r="H65" s="85">
        <f t="shared" si="1"/>
        <v>37343</v>
      </c>
      <c r="I65" s="85"/>
    </row>
    <row r="66" spans="1:9" x14ac:dyDescent="0.35">
      <c r="A66" s="24" t="s">
        <v>1028</v>
      </c>
      <c r="B66" s="24">
        <v>10213</v>
      </c>
      <c r="C66" s="24">
        <v>9272</v>
      </c>
      <c r="D66" s="24">
        <v>6993</v>
      </c>
      <c r="E66" s="24">
        <v>79268</v>
      </c>
      <c r="F66" s="24">
        <f t="shared" si="0"/>
        <v>79268</v>
      </c>
      <c r="G66" s="24">
        <f>(INDEX(TRUST_RAW!$CA$4:$CA$152,MATCH(TRUST_TOTALS_RAW!$A66,TRUST_RAW!$B$4:$B$152,FALSE)))+(INDEX(TRUST_RAW!$CB$4:$CB$152,MATCH(TRUST_TOTALS_RAW!$A66,TRUST_RAW!$B$4:$B$152,FALSE)))+(INDEX(TRUST_RAW!$CC$4:$CC$152,MATCH(TRUST_TOTALS_RAW!$A66,TRUST_RAW!$B$4:$B$152,FALSE)))+(INDEX(TRUST_RAW!$CD$4:$CD$152,MATCH(TRUST_TOTALS_RAW!$A66,TRUST_RAW!$B$4:$B$152,FALSE)))+(INDEX(TRUST_RAW!$CE$4:$CE$152,MATCH(TRUST_TOTALS_RAW!$A66,TRUST_RAW!$B$4:$B$152,FALSE)))</f>
        <v>7852</v>
      </c>
      <c r="H66" s="85">
        <f t="shared" si="1"/>
        <v>16265</v>
      </c>
      <c r="I66" s="85"/>
    </row>
    <row r="67" spans="1:9" x14ac:dyDescent="0.35">
      <c r="A67" s="24" t="s">
        <v>1030</v>
      </c>
      <c r="B67" s="24">
        <v>20307</v>
      </c>
      <c r="C67" s="24">
        <v>11185</v>
      </c>
      <c r="D67" s="24">
        <v>14626</v>
      </c>
      <c r="E67" s="24">
        <v>77384</v>
      </c>
      <c r="F67" s="24">
        <f t="shared" ref="F67:F130" si="2">E67</f>
        <v>77384</v>
      </c>
      <c r="G67" s="24">
        <f>(INDEX(TRUST_RAW!$CA$4:$CA$152,MATCH(TRUST_TOTALS_RAW!$A67,TRUST_RAW!$B$4:$B$152,FALSE)))+(INDEX(TRUST_RAW!$CB$4:$CB$152,MATCH(TRUST_TOTALS_RAW!$A67,TRUST_RAW!$B$4:$B$152,FALSE)))+(INDEX(TRUST_RAW!$CC$4:$CC$152,MATCH(TRUST_TOTALS_RAW!$A67,TRUST_RAW!$B$4:$B$152,FALSE)))+(INDEX(TRUST_RAW!$CD$4:$CD$152,MATCH(TRUST_TOTALS_RAW!$A67,TRUST_RAW!$B$4:$B$152,FALSE)))+(INDEX(TRUST_RAW!$CE$4:$CE$152,MATCH(TRUST_TOTALS_RAW!$A67,TRUST_RAW!$B$4:$B$152,FALSE)))</f>
        <v>12196</v>
      </c>
      <c r="H67" s="85">
        <f t="shared" ref="H67:H130" si="3">SUM(C67:D67)</f>
        <v>25811</v>
      </c>
      <c r="I67" s="85"/>
    </row>
    <row r="68" spans="1:9" x14ac:dyDescent="0.35">
      <c r="A68" s="24" t="s">
        <v>1032</v>
      </c>
      <c r="B68" s="24">
        <v>8609</v>
      </c>
      <c r="C68" s="24">
        <v>5637</v>
      </c>
      <c r="D68" s="24">
        <v>3800</v>
      </c>
      <c r="E68" s="24">
        <v>43459</v>
      </c>
      <c r="F68" s="24">
        <f t="shared" si="2"/>
        <v>43459</v>
      </c>
      <c r="G68" s="24">
        <f>(INDEX(TRUST_RAW!$CA$4:$CA$152,MATCH(TRUST_TOTALS_RAW!$A68,TRUST_RAW!$B$4:$B$152,FALSE)))+(INDEX(TRUST_RAW!$CB$4:$CB$152,MATCH(TRUST_TOTALS_RAW!$A68,TRUST_RAW!$B$4:$B$152,FALSE)))+(INDEX(TRUST_RAW!$CC$4:$CC$152,MATCH(TRUST_TOTALS_RAW!$A68,TRUST_RAW!$B$4:$B$152,FALSE)))+(INDEX(TRUST_RAW!$CD$4:$CD$152,MATCH(TRUST_TOTALS_RAW!$A68,TRUST_RAW!$B$4:$B$152,FALSE)))+(INDEX(TRUST_RAW!$CE$4:$CE$152,MATCH(TRUST_TOTALS_RAW!$A68,TRUST_RAW!$B$4:$B$152,FALSE)))</f>
        <v>5446</v>
      </c>
      <c r="H68" s="85">
        <f t="shared" si="3"/>
        <v>9437</v>
      </c>
      <c r="I68" s="85"/>
    </row>
    <row r="69" spans="1:9" x14ac:dyDescent="0.35">
      <c r="A69" s="24" t="s">
        <v>1034</v>
      </c>
      <c r="B69" s="24">
        <v>9881</v>
      </c>
      <c r="C69" s="24">
        <v>7617</v>
      </c>
      <c r="D69" s="24">
        <v>8123</v>
      </c>
      <c r="E69" s="24">
        <v>88034</v>
      </c>
      <c r="F69" s="24">
        <f t="shared" si="2"/>
        <v>88034</v>
      </c>
      <c r="G69" s="24">
        <f>(INDEX(TRUST_RAW!$CA$4:$CA$152,MATCH(TRUST_TOTALS_RAW!$A69,TRUST_RAW!$B$4:$B$152,FALSE)))+(INDEX(TRUST_RAW!$CB$4:$CB$152,MATCH(TRUST_TOTALS_RAW!$A69,TRUST_RAW!$B$4:$B$152,FALSE)))+(INDEX(TRUST_RAW!$CC$4:$CC$152,MATCH(TRUST_TOTALS_RAW!$A69,TRUST_RAW!$B$4:$B$152,FALSE)))+(INDEX(TRUST_RAW!$CD$4:$CD$152,MATCH(TRUST_TOTALS_RAW!$A69,TRUST_RAW!$B$4:$B$152,FALSE)))+(INDEX(TRUST_RAW!$CE$4:$CE$152,MATCH(TRUST_TOTALS_RAW!$A69,TRUST_RAW!$B$4:$B$152,FALSE)))</f>
        <v>7649</v>
      </c>
      <c r="H69" s="85">
        <f t="shared" si="3"/>
        <v>15740</v>
      </c>
      <c r="I69" s="85"/>
    </row>
    <row r="70" spans="1:9" x14ac:dyDescent="0.35">
      <c r="A70" s="24" t="s">
        <v>1036</v>
      </c>
      <c r="B70" s="24">
        <v>31918</v>
      </c>
      <c r="C70" s="24">
        <v>20210</v>
      </c>
      <c r="D70" s="24">
        <v>19770</v>
      </c>
      <c r="E70" s="24">
        <v>195592</v>
      </c>
      <c r="F70" s="24">
        <f t="shared" si="2"/>
        <v>195592</v>
      </c>
      <c r="G70" s="24">
        <f>(INDEX(TRUST_RAW!$CA$4:$CA$152,MATCH(TRUST_TOTALS_RAW!$A70,TRUST_RAW!$B$4:$B$152,FALSE)))+(INDEX(TRUST_RAW!$CB$4:$CB$152,MATCH(TRUST_TOTALS_RAW!$A70,TRUST_RAW!$B$4:$B$152,FALSE)))+(INDEX(TRUST_RAW!$CC$4:$CC$152,MATCH(TRUST_TOTALS_RAW!$A70,TRUST_RAW!$B$4:$B$152,FALSE)))+(INDEX(TRUST_RAW!$CD$4:$CD$152,MATCH(TRUST_TOTALS_RAW!$A70,TRUST_RAW!$B$4:$B$152,FALSE)))+(INDEX(TRUST_RAW!$CE$4:$CE$152,MATCH(TRUST_TOTALS_RAW!$A70,TRUST_RAW!$B$4:$B$152,FALSE)))</f>
        <v>19400</v>
      </c>
      <c r="H70" s="85">
        <f t="shared" si="3"/>
        <v>39980</v>
      </c>
      <c r="I70" s="85"/>
    </row>
    <row r="71" spans="1:9" x14ac:dyDescent="0.35">
      <c r="A71" s="24" t="s">
        <v>1038</v>
      </c>
      <c r="B71" s="24">
        <v>16592</v>
      </c>
      <c r="C71" s="24">
        <v>10867</v>
      </c>
      <c r="D71" s="24">
        <v>7505</v>
      </c>
      <c r="E71" s="24">
        <v>67868</v>
      </c>
      <c r="F71" s="24">
        <f t="shared" si="2"/>
        <v>67868</v>
      </c>
      <c r="G71" s="24">
        <f>(INDEX(TRUST_RAW!$CA$4:$CA$152,MATCH(TRUST_TOTALS_RAW!$A71,TRUST_RAW!$B$4:$B$152,FALSE)))+(INDEX(TRUST_RAW!$CB$4:$CB$152,MATCH(TRUST_TOTALS_RAW!$A71,TRUST_RAW!$B$4:$B$152,FALSE)))+(INDEX(TRUST_RAW!$CC$4:$CC$152,MATCH(TRUST_TOTALS_RAW!$A71,TRUST_RAW!$B$4:$B$152,FALSE)))+(INDEX(TRUST_RAW!$CD$4:$CD$152,MATCH(TRUST_TOTALS_RAW!$A71,TRUST_RAW!$B$4:$B$152,FALSE)))+(INDEX(TRUST_RAW!$CE$4:$CE$152,MATCH(TRUST_TOTALS_RAW!$A71,TRUST_RAW!$B$4:$B$152,FALSE)))</f>
        <v>10029</v>
      </c>
      <c r="H71" s="85">
        <f t="shared" si="3"/>
        <v>18372</v>
      </c>
      <c r="I71" s="85"/>
    </row>
    <row r="72" spans="1:9" x14ac:dyDescent="0.35">
      <c r="A72" s="24" t="s">
        <v>1040</v>
      </c>
      <c r="B72" s="24">
        <v>14170</v>
      </c>
      <c r="C72" s="24">
        <v>13893</v>
      </c>
      <c r="D72" s="24">
        <v>12685</v>
      </c>
      <c r="E72" s="24">
        <v>105388</v>
      </c>
      <c r="F72" s="24">
        <f t="shared" si="2"/>
        <v>105388</v>
      </c>
      <c r="G72" s="24">
        <f>(INDEX(TRUST_RAW!$CA$4:$CA$152,MATCH(TRUST_TOTALS_RAW!$A72,TRUST_RAW!$B$4:$B$152,FALSE)))+(INDEX(TRUST_RAW!$CB$4:$CB$152,MATCH(TRUST_TOTALS_RAW!$A72,TRUST_RAW!$B$4:$B$152,FALSE)))+(INDEX(TRUST_RAW!$CC$4:$CC$152,MATCH(TRUST_TOTALS_RAW!$A72,TRUST_RAW!$B$4:$B$152,FALSE)))+(INDEX(TRUST_RAW!$CD$4:$CD$152,MATCH(TRUST_TOTALS_RAW!$A72,TRUST_RAW!$B$4:$B$152,FALSE)))+(INDEX(TRUST_RAW!$CE$4:$CE$152,MATCH(TRUST_TOTALS_RAW!$A72,TRUST_RAW!$B$4:$B$152,FALSE)))</f>
        <v>14077</v>
      </c>
      <c r="H72" s="85">
        <f t="shared" si="3"/>
        <v>26578</v>
      </c>
      <c r="I72" s="85"/>
    </row>
    <row r="73" spans="1:9" x14ac:dyDescent="0.35">
      <c r="A73" s="24" t="s">
        <v>1042</v>
      </c>
      <c r="B73" s="24">
        <v>20348</v>
      </c>
      <c r="C73" s="24">
        <v>16553</v>
      </c>
      <c r="D73" s="24">
        <v>14528</v>
      </c>
      <c r="E73" s="24">
        <v>111510</v>
      </c>
      <c r="F73" s="24">
        <f t="shared" si="2"/>
        <v>111510</v>
      </c>
      <c r="G73" s="24">
        <f>(INDEX(TRUST_RAW!$CA$4:$CA$152,MATCH(TRUST_TOTALS_RAW!$A73,TRUST_RAW!$B$4:$B$152,FALSE)))+(INDEX(TRUST_RAW!$CB$4:$CB$152,MATCH(TRUST_TOTALS_RAW!$A73,TRUST_RAW!$B$4:$B$152,FALSE)))+(INDEX(TRUST_RAW!$CC$4:$CC$152,MATCH(TRUST_TOTALS_RAW!$A73,TRUST_RAW!$B$4:$B$152,FALSE)))+(INDEX(TRUST_RAW!$CD$4:$CD$152,MATCH(TRUST_TOTALS_RAW!$A73,TRUST_RAW!$B$4:$B$152,FALSE)))+(INDEX(TRUST_RAW!$CE$4:$CE$152,MATCH(TRUST_TOTALS_RAW!$A73,TRUST_RAW!$B$4:$B$152,FALSE)))</f>
        <v>14682</v>
      </c>
      <c r="H73" s="85">
        <f t="shared" si="3"/>
        <v>31081</v>
      </c>
      <c r="I73" s="85"/>
    </row>
    <row r="74" spans="1:9" x14ac:dyDescent="0.35">
      <c r="A74" s="24" t="s">
        <v>1044</v>
      </c>
      <c r="B74" s="24">
        <v>7499</v>
      </c>
      <c r="C74" s="24">
        <v>5035</v>
      </c>
      <c r="D74" s="24">
        <v>2765</v>
      </c>
      <c r="E74" s="24">
        <v>52472</v>
      </c>
      <c r="F74" s="24">
        <f t="shared" si="2"/>
        <v>52472</v>
      </c>
      <c r="G74" s="24">
        <f>(INDEX(TRUST_RAW!$CA$4:$CA$152,MATCH(TRUST_TOTALS_RAW!$A74,TRUST_RAW!$B$4:$B$152,FALSE)))+(INDEX(TRUST_RAW!$CB$4:$CB$152,MATCH(TRUST_TOTALS_RAW!$A74,TRUST_RAW!$B$4:$B$152,FALSE)))+(INDEX(TRUST_RAW!$CC$4:$CC$152,MATCH(TRUST_TOTALS_RAW!$A74,TRUST_RAW!$B$4:$B$152,FALSE)))+(INDEX(TRUST_RAW!$CD$4:$CD$152,MATCH(TRUST_TOTALS_RAW!$A74,TRUST_RAW!$B$4:$B$152,FALSE)))+(INDEX(TRUST_RAW!$CE$4:$CE$152,MATCH(TRUST_TOTALS_RAW!$A74,TRUST_RAW!$B$4:$B$152,FALSE)))</f>
        <v>3457</v>
      </c>
      <c r="H74" s="85">
        <f t="shared" si="3"/>
        <v>7800</v>
      </c>
      <c r="I74" s="85"/>
    </row>
    <row r="75" spans="1:9" x14ac:dyDescent="0.35">
      <c r="A75" s="24" t="s">
        <v>1200</v>
      </c>
      <c r="C75" s="24">
        <v>207</v>
      </c>
      <c r="D75" s="24">
        <v>1318</v>
      </c>
      <c r="E75" s="24">
        <v>17769</v>
      </c>
      <c r="F75" s="24">
        <f t="shared" si="2"/>
        <v>17769</v>
      </c>
      <c r="G75" s="24">
        <f>(INDEX(TRUST_RAW!$CA$4:$CA$152,MATCH(TRUST_TOTALS_RAW!$A75,TRUST_RAW!$B$4:$B$152,FALSE)))+(INDEX(TRUST_RAW!$CB$4:$CB$152,MATCH(TRUST_TOTALS_RAW!$A75,TRUST_RAW!$B$4:$B$152,FALSE)))+(INDEX(TRUST_RAW!$CC$4:$CC$152,MATCH(TRUST_TOTALS_RAW!$A75,TRUST_RAW!$B$4:$B$152,FALSE)))+(INDEX(TRUST_RAW!$CD$4:$CD$152,MATCH(TRUST_TOTALS_RAW!$A75,TRUST_RAW!$B$4:$B$152,FALSE)))+(INDEX(TRUST_RAW!$CE$4:$CE$152,MATCH(TRUST_TOTALS_RAW!$A75,TRUST_RAW!$B$4:$B$152,FALSE)))</f>
        <v>1016</v>
      </c>
      <c r="H75" s="85">
        <f t="shared" si="3"/>
        <v>1525</v>
      </c>
      <c r="I75" s="85"/>
    </row>
    <row r="76" spans="1:9" x14ac:dyDescent="0.35">
      <c r="A76" s="24" t="s">
        <v>1046</v>
      </c>
      <c r="B76" s="24">
        <v>17457</v>
      </c>
      <c r="C76" s="24">
        <v>13108</v>
      </c>
      <c r="D76" s="24">
        <v>12025</v>
      </c>
      <c r="E76" s="24">
        <v>190361</v>
      </c>
      <c r="F76" s="24">
        <f t="shared" si="2"/>
        <v>190361</v>
      </c>
      <c r="G76" s="24">
        <f>(INDEX(TRUST_RAW!$CA$4:$CA$152,MATCH(TRUST_TOTALS_RAW!$A76,TRUST_RAW!$B$4:$B$152,FALSE)))+(INDEX(TRUST_RAW!$CB$4:$CB$152,MATCH(TRUST_TOTALS_RAW!$A76,TRUST_RAW!$B$4:$B$152,FALSE)))+(INDEX(TRUST_RAW!$CC$4:$CC$152,MATCH(TRUST_TOTALS_RAW!$A76,TRUST_RAW!$B$4:$B$152,FALSE)))+(INDEX(TRUST_RAW!$CD$4:$CD$152,MATCH(TRUST_TOTALS_RAW!$A76,TRUST_RAW!$B$4:$B$152,FALSE)))+(INDEX(TRUST_RAW!$CE$4:$CE$152,MATCH(TRUST_TOTALS_RAW!$A76,TRUST_RAW!$B$4:$B$152,FALSE)))</f>
        <v>11575</v>
      </c>
      <c r="H76" s="85">
        <f t="shared" si="3"/>
        <v>25133</v>
      </c>
      <c r="I76" s="85"/>
    </row>
    <row r="77" spans="1:9" x14ac:dyDescent="0.35">
      <c r="A77" s="24" t="s">
        <v>1048</v>
      </c>
      <c r="B77" s="24">
        <v>14329</v>
      </c>
      <c r="C77" s="24">
        <v>11049</v>
      </c>
      <c r="D77" s="24">
        <v>20871</v>
      </c>
      <c r="E77" s="24">
        <v>157558</v>
      </c>
      <c r="F77" s="24">
        <f t="shared" si="2"/>
        <v>157558</v>
      </c>
      <c r="G77" s="24">
        <f>(INDEX(TRUST_RAW!$CA$4:$CA$152,MATCH(TRUST_TOTALS_RAW!$A77,TRUST_RAW!$B$4:$B$152,FALSE)))+(INDEX(TRUST_RAW!$CB$4:$CB$152,MATCH(TRUST_TOTALS_RAW!$A77,TRUST_RAW!$B$4:$B$152,FALSE)))+(INDEX(TRUST_RAW!$CC$4:$CC$152,MATCH(TRUST_TOTALS_RAW!$A77,TRUST_RAW!$B$4:$B$152,FALSE)))+(INDEX(TRUST_RAW!$CD$4:$CD$152,MATCH(TRUST_TOTALS_RAW!$A77,TRUST_RAW!$B$4:$B$152,FALSE)))+(INDEX(TRUST_RAW!$CE$4:$CE$152,MATCH(TRUST_TOTALS_RAW!$A77,TRUST_RAW!$B$4:$B$152,FALSE)))</f>
        <v>14047</v>
      </c>
      <c r="H77" s="85">
        <f t="shared" si="3"/>
        <v>31920</v>
      </c>
      <c r="I77" s="85"/>
    </row>
    <row r="78" spans="1:9" x14ac:dyDescent="0.35">
      <c r="A78" s="24" t="s">
        <v>1050</v>
      </c>
      <c r="B78" s="24">
        <v>9263</v>
      </c>
      <c r="C78" s="24">
        <v>5855</v>
      </c>
      <c r="D78" s="24">
        <v>4642</v>
      </c>
      <c r="E78" s="24">
        <v>69024</v>
      </c>
      <c r="F78" s="24">
        <f t="shared" si="2"/>
        <v>69024</v>
      </c>
      <c r="G78" s="24">
        <f>(INDEX(TRUST_RAW!$CA$4:$CA$152,MATCH(TRUST_TOTALS_RAW!$A78,TRUST_RAW!$B$4:$B$152,FALSE)))+(INDEX(TRUST_RAW!$CB$4:$CB$152,MATCH(TRUST_TOTALS_RAW!$A78,TRUST_RAW!$B$4:$B$152,FALSE)))+(INDEX(TRUST_RAW!$CC$4:$CC$152,MATCH(TRUST_TOTALS_RAW!$A78,TRUST_RAW!$B$4:$B$152,FALSE)))+(INDEX(TRUST_RAW!$CD$4:$CD$152,MATCH(TRUST_TOTALS_RAW!$A78,TRUST_RAW!$B$4:$B$152,FALSE)))+(INDEX(TRUST_RAW!$CE$4:$CE$152,MATCH(TRUST_TOTALS_RAW!$A78,TRUST_RAW!$B$4:$B$152,FALSE)))</f>
        <v>5977</v>
      </c>
      <c r="H78" s="85">
        <f t="shared" si="3"/>
        <v>10497</v>
      </c>
      <c r="I78" s="85"/>
    </row>
    <row r="79" spans="1:9" x14ac:dyDescent="0.35">
      <c r="A79" s="24" t="s">
        <v>1052</v>
      </c>
      <c r="B79" s="24">
        <v>9526</v>
      </c>
      <c r="C79" s="24">
        <v>5970</v>
      </c>
      <c r="D79" s="24">
        <v>3098</v>
      </c>
      <c r="E79" s="24">
        <v>43023</v>
      </c>
      <c r="F79" s="24">
        <f t="shared" si="2"/>
        <v>43023</v>
      </c>
      <c r="G79" s="24">
        <f>(INDEX(TRUST_RAW!$CA$4:$CA$152,MATCH(TRUST_TOTALS_RAW!$A79,TRUST_RAW!$B$4:$B$152,FALSE)))+(INDEX(TRUST_RAW!$CB$4:$CB$152,MATCH(TRUST_TOTALS_RAW!$A79,TRUST_RAW!$B$4:$B$152,FALSE)))+(INDEX(TRUST_RAW!$CC$4:$CC$152,MATCH(TRUST_TOTALS_RAW!$A79,TRUST_RAW!$B$4:$B$152,FALSE)))+(INDEX(TRUST_RAW!$CD$4:$CD$152,MATCH(TRUST_TOTALS_RAW!$A79,TRUST_RAW!$B$4:$B$152,FALSE)))+(INDEX(TRUST_RAW!$CE$4:$CE$152,MATCH(TRUST_TOTALS_RAW!$A79,TRUST_RAW!$B$4:$B$152,FALSE)))</f>
        <v>5032</v>
      </c>
      <c r="H79" s="85">
        <f t="shared" si="3"/>
        <v>9068</v>
      </c>
      <c r="I79" s="85"/>
    </row>
    <row r="80" spans="1:9" x14ac:dyDescent="0.35">
      <c r="A80" s="24" t="s">
        <v>1054</v>
      </c>
      <c r="B80" s="24">
        <v>19632</v>
      </c>
      <c r="C80" s="24">
        <v>20447</v>
      </c>
      <c r="D80" s="24">
        <v>26572</v>
      </c>
      <c r="E80" s="24">
        <v>168022</v>
      </c>
      <c r="F80" s="24">
        <f t="shared" si="2"/>
        <v>168022</v>
      </c>
      <c r="G80" s="24">
        <f>(INDEX(TRUST_RAW!$CA$4:$CA$152,MATCH(TRUST_TOTALS_RAW!$A80,TRUST_RAW!$B$4:$B$152,FALSE)))+(INDEX(TRUST_RAW!$CB$4:$CB$152,MATCH(TRUST_TOTALS_RAW!$A80,TRUST_RAW!$B$4:$B$152,FALSE)))+(INDEX(TRUST_RAW!$CC$4:$CC$152,MATCH(TRUST_TOTALS_RAW!$A80,TRUST_RAW!$B$4:$B$152,FALSE)))+(INDEX(TRUST_RAW!$CD$4:$CD$152,MATCH(TRUST_TOTALS_RAW!$A80,TRUST_RAW!$B$4:$B$152,FALSE)))+(INDEX(TRUST_RAW!$CE$4:$CE$152,MATCH(TRUST_TOTALS_RAW!$A80,TRUST_RAW!$B$4:$B$152,FALSE)))</f>
        <v>21892</v>
      </c>
      <c r="H80" s="85">
        <f t="shared" si="3"/>
        <v>47019</v>
      </c>
      <c r="I80" s="85"/>
    </row>
    <row r="81" spans="1:9" x14ac:dyDescent="0.35">
      <c r="A81" s="24" t="s">
        <v>1056</v>
      </c>
      <c r="B81" s="24">
        <v>15439</v>
      </c>
      <c r="C81" s="24">
        <v>12178</v>
      </c>
      <c r="D81" s="24">
        <v>7897</v>
      </c>
      <c r="E81" s="24">
        <v>80447</v>
      </c>
      <c r="F81" s="24">
        <f t="shared" si="2"/>
        <v>80447</v>
      </c>
      <c r="G81" s="24">
        <f>(INDEX(TRUST_RAW!$CA$4:$CA$152,MATCH(TRUST_TOTALS_RAW!$A81,TRUST_RAW!$B$4:$B$152,FALSE)))+(INDEX(TRUST_RAW!$CB$4:$CB$152,MATCH(TRUST_TOTALS_RAW!$A81,TRUST_RAW!$B$4:$B$152,FALSE)))+(INDEX(TRUST_RAW!$CC$4:$CC$152,MATCH(TRUST_TOTALS_RAW!$A81,TRUST_RAW!$B$4:$B$152,FALSE)))+(INDEX(TRUST_RAW!$CD$4:$CD$152,MATCH(TRUST_TOTALS_RAW!$A81,TRUST_RAW!$B$4:$B$152,FALSE)))+(INDEX(TRUST_RAW!$CE$4:$CE$152,MATCH(TRUST_TOTALS_RAW!$A81,TRUST_RAW!$B$4:$B$152,FALSE)))</f>
        <v>9403</v>
      </c>
      <c r="H81" s="85">
        <f t="shared" si="3"/>
        <v>20075</v>
      </c>
      <c r="I81" s="85"/>
    </row>
    <row r="82" spans="1:9" x14ac:dyDescent="0.35">
      <c r="A82" s="24" t="s">
        <v>1058</v>
      </c>
      <c r="B82" s="24">
        <v>12012</v>
      </c>
      <c r="C82" s="24">
        <v>9284</v>
      </c>
      <c r="D82" s="24">
        <v>5739</v>
      </c>
      <c r="E82" s="24">
        <v>55985</v>
      </c>
      <c r="F82" s="24">
        <f t="shared" si="2"/>
        <v>55985</v>
      </c>
      <c r="G82" s="24">
        <f>(INDEX(TRUST_RAW!$CA$4:$CA$152,MATCH(TRUST_TOTALS_RAW!$A82,TRUST_RAW!$B$4:$B$152,FALSE)))+(INDEX(TRUST_RAW!$CB$4:$CB$152,MATCH(TRUST_TOTALS_RAW!$A82,TRUST_RAW!$B$4:$B$152,FALSE)))+(INDEX(TRUST_RAW!$CC$4:$CC$152,MATCH(TRUST_TOTALS_RAW!$A82,TRUST_RAW!$B$4:$B$152,FALSE)))+(INDEX(TRUST_RAW!$CD$4:$CD$152,MATCH(TRUST_TOTALS_RAW!$A82,TRUST_RAW!$B$4:$B$152,FALSE)))+(INDEX(TRUST_RAW!$CE$4:$CE$152,MATCH(TRUST_TOTALS_RAW!$A82,TRUST_RAW!$B$4:$B$152,FALSE)))</f>
        <v>6958</v>
      </c>
      <c r="H82" s="85">
        <f t="shared" si="3"/>
        <v>15023</v>
      </c>
      <c r="I82" s="85"/>
    </row>
    <row r="83" spans="1:9" x14ac:dyDescent="0.35">
      <c r="A83" s="24" t="s">
        <v>1060</v>
      </c>
      <c r="B83" s="24">
        <v>12976</v>
      </c>
      <c r="C83" s="24">
        <v>9333</v>
      </c>
      <c r="D83" s="24">
        <v>7861</v>
      </c>
      <c r="E83" s="24">
        <v>61121</v>
      </c>
      <c r="F83" s="24">
        <f t="shared" si="2"/>
        <v>61121</v>
      </c>
      <c r="G83" s="24">
        <f>(INDEX(TRUST_RAW!$CA$4:$CA$152,MATCH(TRUST_TOTALS_RAW!$A83,TRUST_RAW!$B$4:$B$152,FALSE)))+(INDEX(TRUST_RAW!$CB$4:$CB$152,MATCH(TRUST_TOTALS_RAW!$A83,TRUST_RAW!$B$4:$B$152,FALSE)))+(INDEX(TRUST_RAW!$CC$4:$CC$152,MATCH(TRUST_TOTALS_RAW!$A83,TRUST_RAW!$B$4:$B$152,FALSE)))+(INDEX(TRUST_RAW!$CD$4:$CD$152,MATCH(TRUST_TOTALS_RAW!$A83,TRUST_RAW!$B$4:$B$152,FALSE)))+(INDEX(TRUST_RAW!$CE$4:$CE$152,MATCH(TRUST_TOTALS_RAW!$A83,TRUST_RAW!$B$4:$B$152,FALSE)))</f>
        <v>8587</v>
      </c>
      <c r="H83" s="85">
        <f t="shared" si="3"/>
        <v>17194</v>
      </c>
      <c r="I83" s="85"/>
    </row>
    <row r="84" spans="1:9" x14ac:dyDescent="0.35">
      <c r="A84" s="24" t="s">
        <v>1062</v>
      </c>
      <c r="B84" s="24">
        <v>11526</v>
      </c>
      <c r="C84" s="24">
        <v>7435</v>
      </c>
      <c r="D84" s="24">
        <v>3994</v>
      </c>
      <c r="E84" s="24">
        <v>42919</v>
      </c>
      <c r="F84" s="24">
        <f t="shared" si="2"/>
        <v>42919</v>
      </c>
      <c r="G84" s="24">
        <f>(INDEX(TRUST_RAW!$CA$4:$CA$152,MATCH(TRUST_TOTALS_RAW!$A84,TRUST_RAW!$B$4:$B$152,FALSE)))+(INDEX(TRUST_RAW!$CB$4:$CB$152,MATCH(TRUST_TOTALS_RAW!$A84,TRUST_RAW!$B$4:$B$152,FALSE)))+(INDEX(TRUST_RAW!$CC$4:$CC$152,MATCH(TRUST_TOTALS_RAW!$A84,TRUST_RAW!$B$4:$B$152,FALSE)))+(INDEX(TRUST_RAW!$CD$4:$CD$152,MATCH(TRUST_TOTALS_RAW!$A84,TRUST_RAW!$B$4:$B$152,FALSE)))+(INDEX(TRUST_RAW!$CE$4:$CE$152,MATCH(TRUST_TOTALS_RAW!$A84,TRUST_RAW!$B$4:$B$152,FALSE)))</f>
        <v>5586</v>
      </c>
      <c r="H84" s="85">
        <f t="shared" si="3"/>
        <v>11429</v>
      </c>
      <c r="I84" s="85"/>
    </row>
    <row r="85" spans="1:9" x14ac:dyDescent="0.35">
      <c r="A85" s="24" t="s">
        <v>1064</v>
      </c>
      <c r="B85" s="24">
        <v>11935</v>
      </c>
      <c r="C85" s="24">
        <v>10988</v>
      </c>
      <c r="D85" s="24">
        <v>7234</v>
      </c>
      <c r="E85" s="24">
        <v>78118</v>
      </c>
      <c r="F85" s="24">
        <f t="shared" si="2"/>
        <v>78118</v>
      </c>
      <c r="G85" s="24">
        <f>(INDEX(TRUST_RAW!$CA$4:$CA$152,MATCH(TRUST_TOTALS_RAW!$A85,TRUST_RAW!$B$4:$B$152,FALSE)))+(INDEX(TRUST_RAW!$CB$4:$CB$152,MATCH(TRUST_TOTALS_RAW!$A85,TRUST_RAW!$B$4:$B$152,FALSE)))+(INDEX(TRUST_RAW!$CC$4:$CC$152,MATCH(TRUST_TOTALS_RAW!$A85,TRUST_RAW!$B$4:$B$152,FALSE)))+(INDEX(TRUST_RAW!$CD$4:$CD$152,MATCH(TRUST_TOTALS_RAW!$A85,TRUST_RAW!$B$4:$B$152,FALSE)))+(INDEX(TRUST_RAW!$CE$4:$CE$152,MATCH(TRUST_TOTALS_RAW!$A85,TRUST_RAW!$B$4:$B$152,FALSE)))</f>
        <v>9215</v>
      </c>
      <c r="H85" s="85">
        <f t="shared" si="3"/>
        <v>18222</v>
      </c>
      <c r="I85" s="85"/>
    </row>
    <row r="86" spans="1:9" x14ac:dyDescent="0.35">
      <c r="A86" s="24" t="s">
        <v>1066</v>
      </c>
      <c r="B86" s="24">
        <v>14801</v>
      </c>
      <c r="C86" s="24">
        <v>11148</v>
      </c>
      <c r="D86" s="24">
        <v>12044</v>
      </c>
      <c r="E86" s="24">
        <v>113853</v>
      </c>
      <c r="F86" s="24">
        <f t="shared" si="2"/>
        <v>113853</v>
      </c>
      <c r="G86" s="24">
        <f>(INDEX(TRUST_RAW!$CA$4:$CA$152,MATCH(TRUST_TOTALS_RAW!$A86,TRUST_RAW!$B$4:$B$152,FALSE)))+(INDEX(TRUST_RAW!$CB$4:$CB$152,MATCH(TRUST_TOTALS_RAW!$A86,TRUST_RAW!$B$4:$B$152,FALSE)))+(INDEX(TRUST_RAW!$CC$4:$CC$152,MATCH(TRUST_TOTALS_RAW!$A86,TRUST_RAW!$B$4:$B$152,FALSE)))+(INDEX(TRUST_RAW!$CD$4:$CD$152,MATCH(TRUST_TOTALS_RAW!$A86,TRUST_RAW!$B$4:$B$152,FALSE)))+(INDEX(TRUST_RAW!$CE$4:$CE$152,MATCH(TRUST_TOTALS_RAW!$A86,TRUST_RAW!$B$4:$B$152,FALSE)))</f>
        <v>12857</v>
      </c>
      <c r="H86" s="85">
        <f t="shared" si="3"/>
        <v>23192</v>
      </c>
      <c r="I86" s="85"/>
    </row>
    <row r="87" spans="1:9" x14ac:dyDescent="0.35">
      <c r="A87" s="24" t="s">
        <v>1068</v>
      </c>
      <c r="B87" s="24">
        <v>13670</v>
      </c>
      <c r="C87" s="24">
        <v>9413</v>
      </c>
      <c r="D87" s="24">
        <v>6782</v>
      </c>
      <c r="E87" s="24">
        <v>63636</v>
      </c>
      <c r="F87" s="24">
        <f t="shared" si="2"/>
        <v>63636</v>
      </c>
      <c r="G87" s="24">
        <f>(INDEX(TRUST_RAW!$CA$4:$CA$152,MATCH(TRUST_TOTALS_RAW!$A87,TRUST_RAW!$B$4:$B$152,FALSE)))+(INDEX(TRUST_RAW!$CB$4:$CB$152,MATCH(TRUST_TOTALS_RAW!$A87,TRUST_RAW!$B$4:$B$152,FALSE)))+(INDEX(TRUST_RAW!$CC$4:$CC$152,MATCH(TRUST_TOTALS_RAW!$A87,TRUST_RAW!$B$4:$B$152,FALSE)))+(INDEX(TRUST_RAW!$CD$4:$CD$152,MATCH(TRUST_TOTALS_RAW!$A87,TRUST_RAW!$B$4:$B$152,FALSE)))+(INDEX(TRUST_RAW!$CE$4:$CE$152,MATCH(TRUST_TOTALS_RAW!$A87,TRUST_RAW!$B$4:$B$152,FALSE)))</f>
        <v>7688</v>
      </c>
      <c r="H87" s="85">
        <f t="shared" si="3"/>
        <v>16195</v>
      </c>
      <c r="I87" s="85"/>
    </row>
    <row r="88" spans="1:9" x14ac:dyDescent="0.35">
      <c r="A88" s="24" t="s">
        <v>1070</v>
      </c>
      <c r="B88" s="24">
        <v>16296</v>
      </c>
      <c r="C88" s="24">
        <v>15077</v>
      </c>
      <c r="D88" s="24">
        <v>12502</v>
      </c>
      <c r="E88" s="24">
        <v>142351</v>
      </c>
      <c r="F88" s="24">
        <f t="shared" si="2"/>
        <v>142351</v>
      </c>
      <c r="G88" s="24">
        <f>(INDEX(TRUST_RAW!$CA$4:$CA$152,MATCH(TRUST_TOTALS_RAW!$A88,TRUST_RAW!$B$4:$B$152,FALSE)))+(INDEX(TRUST_RAW!$CB$4:$CB$152,MATCH(TRUST_TOTALS_RAW!$A88,TRUST_RAW!$B$4:$B$152,FALSE)))+(INDEX(TRUST_RAW!$CC$4:$CC$152,MATCH(TRUST_TOTALS_RAW!$A88,TRUST_RAW!$B$4:$B$152,FALSE)))+(INDEX(TRUST_RAW!$CD$4:$CD$152,MATCH(TRUST_TOTALS_RAW!$A88,TRUST_RAW!$B$4:$B$152,FALSE)))+(INDEX(TRUST_RAW!$CE$4:$CE$152,MATCH(TRUST_TOTALS_RAW!$A88,TRUST_RAW!$B$4:$B$152,FALSE)))</f>
        <v>12823</v>
      </c>
      <c r="H88" s="85">
        <f t="shared" si="3"/>
        <v>27579</v>
      </c>
      <c r="I88" s="85"/>
    </row>
    <row r="89" spans="1:9" x14ac:dyDescent="0.35">
      <c r="A89" s="24" t="s">
        <v>1072</v>
      </c>
      <c r="B89" s="24">
        <v>12692</v>
      </c>
      <c r="C89" s="24">
        <v>10282</v>
      </c>
      <c r="D89" s="24">
        <v>11458</v>
      </c>
      <c r="E89" s="24">
        <v>63597</v>
      </c>
      <c r="F89" s="24">
        <f t="shared" si="2"/>
        <v>63597</v>
      </c>
      <c r="G89" s="24">
        <f>(INDEX(TRUST_RAW!$CA$4:$CA$152,MATCH(TRUST_TOTALS_RAW!$A89,TRUST_RAW!$B$4:$B$152,FALSE)))+(INDEX(TRUST_RAW!$CB$4:$CB$152,MATCH(TRUST_TOTALS_RAW!$A89,TRUST_RAW!$B$4:$B$152,FALSE)))+(INDEX(TRUST_RAW!$CC$4:$CC$152,MATCH(TRUST_TOTALS_RAW!$A89,TRUST_RAW!$B$4:$B$152,FALSE)))+(INDEX(TRUST_RAW!$CD$4:$CD$152,MATCH(TRUST_TOTALS_RAW!$A89,TRUST_RAW!$B$4:$B$152,FALSE)))+(INDEX(TRUST_RAW!$CE$4:$CE$152,MATCH(TRUST_TOTALS_RAW!$A89,TRUST_RAW!$B$4:$B$152,FALSE)))</f>
        <v>10483</v>
      </c>
      <c r="H89" s="85">
        <f t="shared" si="3"/>
        <v>21740</v>
      </c>
      <c r="I89" s="85"/>
    </row>
    <row r="90" spans="1:9" x14ac:dyDescent="0.35">
      <c r="A90" s="24" t="s">
        <v>1074</v>
      </c>
      <c r="B90" s="24">
        <v>14028</v>
      </c>
      <c r="C90" s="24">
        <v>9604</v>
      </c>
      <c r="D90" s="24">
        <v>8202</v>
      </c>
      <c r="E90" s="24">
        <v>55505</v>
      </c>
      <c r="F90" s="24">
        <f t="shared" si="2"/>
        <v>55505</v>
      </c>
      <c r="G90" s="24">
        <f>(INDEX(TRUST_RAW!$CA$4:$CA$152,MATCH(TRUST_TOTALS_RAW!$A90,TRUST_RAW!$B$4:$B$152,FALSE)))+(INDEX(TRUST_RAW!$CB$4:$CB$152,MATCH(TRUST_TOTALS_RAW!$A90,TRUST_RAW!$B$4:$B$152,FALSE)))+(INDEX(TRUST_RAW!$CC$4:$CC$152,MATCH(TRUST_TOTALS_RAW!$A90,TRUST_RAW!$B$4:$B$152,FALSE)))+(INDEX(TRUST_RAW!$CD$4:$CD$152,MATCH(TRUST_TOTALS_RAW!$A90,TRUST_RAW!$B$4:$B$152,FALSE)))+(INDEX(TRUST_RAW!$CE$4:$CE$152,MATCH(TRUST_TOTALS_RAW!$A90,TRUST_RAW!$B$4:$B$152,FALSE)))</f>
        <v>8431</v>
      </c>
      <c r="H90" s="85">
        <f t="shared" si="3"/>
        <v>17806</v>
      </c>
      <c r="I90" s="85"/>
    </row>
    <row r="91" spans="1:9" x14ac:dyDescent="0.35">
      <c r="A91" s="24" t="s">
        <v>1076</v>
      </c>
      <c r="B91" s="24">
        <v>13201</v>
      </c>
      <c r="C91" s="24">
        <v>10356</v>
      </c>
      <c r="D91" s="24">
        <v>7828</v>
      </c>
      <c r="E91" s="24">
        <v>93411</v>
      </c>
      <c r="F91" s="24">
        <f t="shared" si="2"/>
        <v>93411</v>
      </c>
      <c r="G91" s="24">
        <f>(INDEX(TRUST_RAW!$CA$4:$CA$152,MATCH(TRUST_TOTALS_RAW!$A91,TRUST_RAW!$B$4:$B$152,FALSE)))+(INDEX(TRUST_RAW!$CB$4:$CB$152,MATCH(TRUST_TOTALS_RAW!$A91,TRUST_RAW!$B$4:$B$152,FALSE)))+(INDEX(TRUST_RAW!$CC$4:$CC$152,MATCH(TRUST_TOTALS_RAW!$A91,TRUST_RAW!$B$4:$B$152,FALSE)))+(INDEX(TRUST_RAW!$CD$4:$CD$152,MATCH(TRUST_TOTALS_RAW!$A91,TRUST_RAW!$B$4:$B$152,FALSE)))+(INDEX(TRUST_RAW!$CE$4:$CE$152,MATCH(TRUST_TOTALS_RAW!$A91,TRUST_RAW!$B$4:$B$152,FALSE)))</f>
        <v>9179</v>
      </c>
      <c r="H91" s="85">
        <f t="shared" si="3"/>
        <v>18184</v>
      </c>
      <c r="I91" s="85"/>
    </row>
    <row r="92" spans="1:9" x14ac:dyDescent="0.35">
      <c r="A92" s="24" t="s">
        <v>1078</v>
      </c>
      <c r="B92" s="24">
        <v>6888</v>
      </c>
      <c r="C92" s="24">
        <v>6464</v>
      </c>
      <c r="D92" s="24">
        <v>6382</v>
      </c>
      <c r="E92" s="24">
        <v>69528</v>
      </c>
      <c r="F92" s="24">
        <f t="shared" si="2"/>
        <v>69528</v>
      </c>
      <c r="G92" s="24">
        <f>(INDEX(TRUST_RAW!$CA$4:$CA$152,MATCH(TRUST_TOTALS_RAW!$A92,TRUST_RAW!$B$4:$B$152,FALSE)))+(INDEX(TRUST_RAW!$CB$4:$CB$152,MATCH(TRUST_TOTALS_RAW!$A92,TRUST_RAW!$B$4:$B$152,FALSE)))+(INDEX(TRUST_RAW!$CC$4:$CC$152,MATCH(TRUST_TOTALS_RAW!$A92,TRUST_RAW!$B$4:$B$152,FALSE)))+(INDEX(TRUST_RAW!$CD$4:$CD$152,MATCH(TRUST_TOTALS_RAW!$A92,TRUST_RAW!$B$4:$B$152,FALSE)))+(INDEX(TRUST_RAW!$CE$4:$CE$152,MATCH(TRUST_TOTALS_RAW!$A92,TRUST_RAW!$B$4:$B$152,FALSE)))</f>
        <v>7389</v>
      </c>
      <c r="H92" s="85">
        <f t="shared" si="3"/>
        <v>12846</v>
      </c>
      <c r="I92" s="85"/>
    </row>
    <row r="93" spans="1:9" x14ac:dyDescent="0.35">
      <c r="A93" s="24" t="s">
        <v>1080</v>
      </c>
      <c r="B93" s="24">
        <v>21305</v>
      </c>
      <c r="C93" s="24">
        <v>16303</v>
      </c>
      <c r="D93" s="24">
        <v>14759</v>
      </c>
      <c r="E93" s="24">
        <v>92677</v>
      </c>
      <c r="F93" s="24">
        <f t="shared" si="2"/>
        <v>92677</v>
      </c>
      <c r="G93" s="24">
        <f>(INDEX(TRUST_RAW!$CA$4:$CA$152,MATCH(TRUST_TOTALS_RAW!$A93,TRUST_RAW!$B$4:$B$152,FALSE)))+(INDEX(TRUST_RAW!$CB$4:$CB$152,MATCH(TRUST_TOTALS_RAW!$A93,TRUST_RAW!$B$4:$B$152,FALSE)))+(INDEX(TRUST_RAW!$CC$4:$CC$152,MATCH(TRUST_TOTALS_RAW!$A93,TRUST_RAW!$B$4:$B$152,FALSE)))+(INDEX(TRUST_RAW!$CD$4:$CD$152,MATCH(TRUST_TOTALS_RAW!$A93,TRUST_RAW!$B$4:$B$152,FALSE)))+(INDEX(TRUST_RAW!$CE$4:$CE$152,MATCH(TRUST_TOTALS_RAW!$A93,TRUST_RAW!$B$4:$B$152,FALSE)))</f>
        <v>14251</v>
      </c>
      <c r="H93" s="85">
        <f t="shared" si="3"/>
        <v>31062</v>
      </c>
      <c r="I93" s="85"/>
    </row>
    <row r="94" spans="1:9" x14ac:dyDescent="0.35">
      <c r="A94" s="24" t="s">
        <v>1217</v>
      </c>
      <c r="C94" s="24">
        <v>296</v>
      </c>
      <c r="D94" s="24">
        <v>11925</v>
      </c>
      <c r="E94" s="24">
        <v>124384</v>
      </c>
      <c r="F94" s="24">
        <f t="shared" si="2"/>
        <v>124384</v>
      </c>
      <c r="G94" s="24">
        <f>(INDEX(TRUST_RAW!$CA$4:$CA$152,MATCH(TRUST_TOTALS_RAW!$A94,TRUST_RAW!$B$4:$B$152,FALSE)))+(INDEX(TRUST_RAW!$CB$4:$CB$152,MATCH(TRUST_TOTALS_RAW!$A94,TRUST_RAW!$B$4:$B$152,FALSE)))+(INDEX(TRUST_RAW!$CC$4:$CC$152,MATCH(TRUST_TOTALS_RAW!$A94,TRUST_RAW!$B$4:$B$152,FALSE)))+(INDEX(TRUST_RAW!$CD$4:$CD$152,MATCH(TRUST_TOTALS_RAW!$A94,TRUST_RAW!$B$4:$B$152,FALSE)))+(INDEX(TRUST_RAW!$CE$4:$CE$152,MATCH(TRUST_TOTALS_RAW!$A94,TRUST_RAW!$B$4:$B$152,FALSE)))</f>
        <v>6974</v>
      </c>
      <c r="H94" s="85">
        <f t="shared" si="3"/>
        <v>12221</v>
      </c>
      <c r="I94" s="85"/>
    </row>
    <row r="95" spans="1:9" x14ac:dyDescent="0.35">
      <c r="A95" s="24" t="s">
        <v>1082</v>
      </c>
      <c r="B95" s="24">
        <v>12673</v>
      </c>
      <c r="C95" s="24">
        <v>7806</v>
      </c>
      <c r="D95" s="24">
        <v>4207</v>
      </c>
      <c r="E95" s="24">
        <v>46209</v>
      </c>
      <c r="F95" s="24">
        <f t="shared" si="2"/>
        <v>46209</v>
      </c>
      <c r="G95" s="24">
        <f>(INDEX(TRUST_RAW!$CA$4:$CA$152,MATCH(TRUST_TOTALS_RAW!$A95,TRUST_RAW!$B$4:$B$152,FALSE)))+(INDEX(TRUST_RAW!$CB$4:$CB$152,MATCH(TRUST_TOTALS_RAW!$A95,TRUST_RAW!$B$4:$B$152,FALSE)))+(INDEX(TRUST_RAW!$CC$4:$CC$152,MATCH(TRUST_TOTALS_RAW!$A95,TRUST_RAW!$B$4:$B$152,FALSE)))+(INDEX(TRUST_RAW!$CD$4:$CD$152,MATCH(TRUST_TOTALS_RAW!$A95,TRUST_RAW!$B$4:$B$152,FALSE)))+(INDEX(TRUST_RAW!$CE$4:$CE$152,MATCH(TRUST_TOTALS_RAW!$A95,TRUST_RAW!$B$4:$B$152,FALSE)))</f>
        <v>6858</v>
      </c>
      <c r="H95" s="85">
        <f t="shared" si="3"/>
        <v>12013</v>
      </c>
      <c r="I95" s="85"/>
    </row>
    <row r="96" spans="1:9" x14ac:dyDescent="0.35">
      <c r="A96" s="24" t="s">
        <v>1219</v>
      </c>
      <c r="C96" s="24">
        <v>230</v>
      </c>
      <c r="D96" s="24">
        <v>3307</v>
      </c>
      <c r="E96" s="24">
        <v>36130</v>
      </c>
      <c r="F96" s="24">
        <f t="shared" si="2"/>
        <v>36130</v>
      </c>
      <c r="G96" s="24">
        <f>(INDEX(TRUST_RAW!$CA$4:$CA$152,MATCH(TRUST_TOTALS_RAW!$A96,TRUST_RAW!$B$4:$B$152,FALSE)))+(INDEX(TRUST_RAW!$CB$4:$CB$152,MATCH(TRUST_TOTALS_RAW!$A96,TRUST_RAW!$B$4:$B$152,FALSE)))+(INDEX(TRUST_RAW!$CC$4:$CC$152,MATCH(TRUST_TOTALS_RAW!$A96,TRUST_RAW!$B$4:$B$152,FALSE)))+(INDEX(TRUST_RAW!$CD$4:$CD$152,MATCH(TRUST_TOTALS_RAW!$A96,TRUST_RAW!$B$4:$B$152,FALSE)))+(INDEX(TRUST_RAW!$CE$4:$CE$152,MATCH(TRUST_TOTALS_RAW!$A96,TRUST_RAW!$B$4:$B$152,FALSE)))</f>
        <v>2322</v>
      </c>
      <c r="H96" s="85">
        <f t="shared" si="3"/>
        <v>3537</v>
      </c>
      <c r="I96" s="85"/>
    </row>
    <row r="97" spans="1:9" x14ac:dyDescent="0.35">
      <c r="A97" s="24" t="s">
        <v>1221</v>
      </c>
      <c r="C97" s="24">
        <v>334</v>
      </c>
      <c r="D97" s="24">
        <v>2247</v>
      </c>
      <c r="E97" s="24">
        <v>64274</v>
      </c>
      <c r="F97" s="24">
        <f t="shared" si="2"/>
        <v>64274</v>
      </c>
      <c r="G97" s="24">
        <f>(INDEX(TRUST_RAW!$CA$4:$CA$152,MATCH(TRUST_TOTALS_RAW!$A97,TRUST_RAW!$B$4:$B$152,FALSE)))+(INDEX(TRUST_RAW!$CB$4:$CB$152,MATCH(TRUST_TOTALS_RAW!$A97,TRUST_RAW!$B$4:$B$152,FALSE)))+(INDEX(TRUST_RAW!$CC$4:$CC$152,MATCH(TRUST_TOTALS_RAW!$A97,TRUST_RAW!$B$4:$B$152,FALSE)))+(INDEX(TRUST_RAW!$CD$4:$CD$152,MATCH(TRUST_TOTALS_RAW!$A97,TRUST_RAW!$B$4:$B$152,FALSE)))+(INDEX(TRUST_RAW!$CE$4:$CE$152,MATCH(TRUST_TOTALS_RAW!$A97,TRUST_RAW!$B$4:$B$152,FALSE)))</f>
        <v>973</v>
      </c>
      <c r="H97" s="85">
        <f t="shared" si="3"/>
        <v>2581</v>
      </c>
      <c r="I97" s="85"/>
    </row>
    <row r="98" spans="1:9" x14ac:dyDescent="0.35">
      <c r="A98" s="24" t="s">
        <v>1084</v>
      </c>
      <c r="B98" s="24">
        <v>12789</v>
      </c>
      <c r="C98" s="24">
        <v>11359</v>
      </c>
      <c r="D98" s="24">
        <v>10214</v>
      </c>
      <c r="E98" s="24">
        <v>139571</v>
      </c>
      <c r="F98" s="24">
        <f t="shared" si="2"/>
        <v>139571</v>
      </c>
      <c r="G98" s="24">
        <f>(INDEX(TRUST_RAW!$CA$4:$CA$152,MATCH(TRUST_TOTALS_RAW!$A98,TRUST_RAW!$B$4:$B$152,FALSE)))+(INDEX(TRUST_RAW!$CB$4:$CB$152,MATCH(TRUST_TOTALS_RAW!$A98,TRUST_RAW!$B$4:$B$152,FALSE)))+(INDEX(TRUST_RAW!$CC$4:$CC$152,MATCH(TRUST_TOTALS_RAW!$A98,TRUST_RAW!$B$4:$B$152,FALSE)))+(INDEX(TRUST_RAW!$CD$4:$CD$152,MATCH(TRUST_TOTALS_RAW!$A98,TRUST_RAW!$B$4:$B$152,FALSE)))+(INDEX(TRUST_RAW!$CE$4:$CE$152,MATCH(TRUST_TOTALS_RAW!$A98,TRUST_RAW!$B$4:$B$152,FALSE)))</f>
        <v>10344</v>
      </c>
      <c r="H98" s="85">
        <f t="shared" si="3"/>
        <v>21573</v>
      </c>
      <c r="I98" s="85"/>
    </row>
    <row r="99" spans="1:9" x14ac:dyDescent="0.35">
      <c r="A99" s="24" t="s">
        <v>1086</v>
      </c>
      <c r="B99" s="24">
        <v>15074</v>
      </c>
      <c r="C99" s="24">
        <v>10667</v>
      </c>
      <c r="D99" s="24">
        <v>10635</v>
      </c>
      <c r="E99" s="24">
        <v>140980</v>
      </c>
      <c r="F99" s="24">
        <f t="shared" si="2"/>
        <v>140980</v>
      </c>
      <c r="G99" s="24">
        <f>(INDEX(TRUST_RAW!$CA$4:$CA$152,MATCH(TRUST_TOTALS_RAW!$A99,TRUST_RAW!$B$4:$B$152,FALSE)))+(INDEX(TRUST_RAW!$CB$4:$CB$152,MATCH(TRUST_TOTALS_RAW!$A99,TRUST_RAW!$B$4:$B$152,FALSE)))+(INDEX(TRUST_RAW!$CC$4:$CC$152,MATCH(TRUST_TOTALS_RAW!$A99,TRUST_RAW!$B$4:$B$152,FALSE)))+(INDEX(TRUST_RAW!$CD$4:$CD$152,MATCH(TRUST_TOTALS_RAW!$A99,TRUST_RAW!$B$4:$B$152,FALSE)))+(INDEX(TRUST_RAW!$CE$4:$CE$152,MATCH(TRUST_TOTALS_RAW!$A99,TRUST_RAW!$B$4:$B$152,FALSE)))</f>
        <v>11287</v>
      </c>
      <c r="H99" s="85">
        <f t="shared" si="3"/>
        <v>21302</v>
      </c>
      <c r="I99" s="85"/>
    </row>
    <row r="100" spans="1:9" x14ac:dyDescent="0.35">
      <c r="A100" s="24" t="s">
        <v>1088</v>
      </c>
      <c r="B100" s="24">
        <v>7095</v>
      </c>
      <c r="C100" s="24">
        <v>4302</v>
      </c>
      <c r="D100" s="24">
        <v>3569</v>
      </c>
      <c r="E100" s="24">
        <v>51752</v>
      </c>
      <c r="F100" s="24">
        <f t="shared" si="2"/>
        <v>51752</v>
      </c>
      <c r="G100" s="24">
        <f>(INDEX(TRUST_RAW!$CA$4:$CA$152,MATCH(TRUST_TOTALS_RAW!$A100,TRUST_RAW!$B$4:$B$152,FALSE)))+(INDEX(TRUST_RAW!$CB$4:$CB$152,MATCH(TRUST_TOTALS_RAW!$A100,TRUST_RAW!$B$4:$B$152,FALSE)))+(INDEX(TRUST_RAW!$CC$4:$CC$152,MATCH(TRUST_TOTALS_RAW!$A100,TRUST_RAW!$B$4:$B$152,FALSE)))+(INDEX(TRUST_RAW!$CD$4:$CD$152,MATCH(TRUST_TOTALS_RAW!$A100,TRUST_RAW!$B$4:$B$152,FALSE)))+(INDEX(TRUST_RAW!$CE$4:$CE$152,MATCH(TRUST_TOTALS_RAW!$A100,TRUST_RAW!$B$4:$B$152,FALSE)))</f>
        <v>3900</v>
      </c>
      <c r="H100" s="85">
        <f t="shared" si="3"/>
        <v>7871</v>
      </c>
      <c r="I100" s="85"/>
    </row>
    <row r="101" spans="1:9" x14ac:dyDescent="0.35">
      <c r="A101" s="24" t="s">
        <v>1090</v>
      </c>
      <c r="B101" s="24">
        <v>6750</v>
      </c>
      <c r="C101" s="24">
        <v>4840</v>
      </c>
      <c r="D101" s="24">
        <v>5937</v>
      </c>
      <c r="E101" s="24">
        <v>37115</v>
      </c>
      <c r="F101" s="24">
        <f t="shared" si="2"/>
        <v>37115</v>
      </c>
      <c r="G101" s="24">
        <f>(INDEX(TRUST_RAW!$CA$4:$CA$152,MATCH(TRUST_TOTALS_RAW!$A101,TRUST_RAW!$B$4:$B$152,FALSE)))+(INDEX(TRUST_RAW!$CB$4:$CB$152,MATCH(TRUST_TOTALS_RAW!$A101,TRUST_RAW!$B$4:$B$152,FALSE)))+(INDEX(TRUST_RAW!$CC$4:$CC$152,MATCH(TRUST_TOTALS_RAW!$A101,TRUST_RAW!$B$4:$B$152,FALSE)))+(INDEX(TRUST_RAW!$CD$4:$CD$152,MATCH(TRUST_TOTALS_RAW!$A101,TRUST_RAW!$B$4:$B$152,FALSE)))+(INDEX(TRUST_RAW!$CE$4:$CE$152,MATCH(TRUST_TOTALS_RAW!$A101,TRUST_RAW!$B$4:$B$152,FALSE)))</f>
        <v>4966</v>
      </c>
      <c r="H101" s="85">
        <f t="shared" si="3"/>
        <v>10777</v>
      </c>
      <c r="I101" s="85"/>
    </row>
    <row r="102" spans="1:9" x14ac:dyDescent="0.35">
      <c r="A102" s="24" t="s">
        <v>1092</v>
      </c>
      <c r="B102" s="24">
        <v>15221</v>
      </c>
      <c r="C102" s="24">
        <v>10277</v>
      </c>
      <c r="D102" s="24">
        <v>6249</v>
      </c>
      <c r="E102" s="24">
        <v>52619</v>
      </c>
      <c r="F102" s="24">
        <f t="shared" si="2"/>
        <v>52619</v>
      </c>
      <c r="G102" s="24">
        <f>(INDEX(TRUST_RAW!$CA$4:$CA$152,MATCH(TRUST_TOTALS_RAW!$A102,TRUST_RAW!$B$4:$B$152,FALSE)))+(INDEX(TRUST_RAW!$CB$4:$CB$152,MATCH(TRUST_TOTALS_RAW!$A102,TRUST_RAW!$B$4:$B$152,FALSE)))+(INDEX(TRUST_RAW!$CC$4:$CC$152,MATCH(TRUST_TOTALS_RAW!$A102,TRUST_RAW!$B$4:$B$152,FALSE)))+(INDEX(TRUST_RAW!$CD$4:$CD$152,MATCH(TRUST_TOTALS_RAW!$A102,TRUST_RAW!$B$4:$B$152,FALSE)))+(INDEX(TRUST_RAW!$CE$4:$CE$152,MATCH(TRUST_TOTALS_RAW!$A102,TRUST_RAW!$B$4:$B$152,FALSE)))</f>
        <v>8511</v>
      </c>
      <c r="H102" s="85">
        <f t="shared" si="3"/>
        <v>16526</v>
      </c>
      <c r="I102" s="85"/>
    </row>
    <row r="103" spans="1:9" x14ac:dyDescent="0.35">
      <c r="A103" s="24" t="s">
        <v>1094</v>
      </c>
      <c r="B103" s="24">
        <v>6164</v>
      </c>
      <c r="C103" s="24">
        <v>3845</v>
      </c>
      <c r="D103" s="24">
        <v>1280</v>
      </c>
      <c r="E103" s="24">
        <v>22409</v>
      </c>
      <c r="F103" s="24">
        <f t="shared" si="2"/>
        <v>22409</v>
      </c>
      <c r="G103" s="24">
        <f>(INDEX(TRUST_RAW!$CA$4:$CA$152,MATCH(TRUST_TOTALS_RAW!$A103,TRUST_RAW!$B$4:$B$152,FALSE)))+(INDEX(TRUST_RAW!$CB$4:$CB$152,MATCH(TRUST_TOTALS_RAW!$A103,TRUST_RAW!$B$4:$B$152,FALSE)))+(INDEX(TRUST_RAW!$CC$4:$CC$152,MATCH(TRUST_TOTALS_RAW!$A103,TRUST_RAW!$B$4:$B$152,FALSE)))+(INDEX(TRUST_RAW!$CD$4:$CD$152,MATCH(TRUST_TOTALS_RAW!$A103,TRUST_RAW!$B$4:$B$152,FALSE)))+(INDEX(TRUST_RAW!$CE$4:$CE$152,MATCH(TRUST_TOTALS_RAW!$A103,TRUST_RAW!$B$4:$B$152,FALSE)))</f>
        <v>2498</v>
      </c>
      <c r="H103" s="85">
        <f t="shared" si="3"/>
        <v>5125</v>
      </c>
      <c r="I103" s="85"/>
    </row>
    <row r="104" spans="1:9" x14ac:dyDescent="0.35">
      <c r="A104" s="24" t="s">
        <v>1096</v>
      </c>
      <c r="B104" s="24">
        <v>32503</v>
      </c>
      <c r="C104" s="24">
        <v>29447</v>
      </c>
      <c r="D104" s="24">
        <v>23612</v>
      </c>
      <c r="E104" s="24">
        <v>191082</v>
      </c>
      <c r="F104" s="24">
        <f t="shared" si="2"/>
        <v>191082</v>
      </c>
      <c r="G104" s="24">
        <f>(INDEX(TRUST_RAW!$CA$4:$CA$152,MATCH(TRUST_TOTALS_RAW!$A104,TRUST_RAW!$B$4:$B$152,FALSE)))+(INDEX(TRUST_RAW!$CB$4:$CB$152,MATCH(TRUST_TOTALS_RAW!$A104,TRUST_RAW!$B$4:$B$152,FALSE)))+(INDEX(TRUST_RAW!$CC$4:$CC$152,MATCH(TRUST_TOTALS_RAW!$A104,TRUST_RAW!$B$4:$B$152,FALSE)))+(INDEX(TRUST_RAW!$CD$4:$CD$152,MATCH(TRUST_TOTALS_RAW!$A104,TRUST_RAW!$B$4:$B$152,FALSE)))+(INDEX(TRUST_RAW!$CE$4:$CE$152,MATCH(TRUST_TOTALS_RAW!$A104,TRUST_RAW!$B$4:$B$152,FALSE)))</f>
        <v>24162</v>
      </c>
      <c r="H104" s="85">
        <f t="shared" si="3"/>
        <v>53059</v>
      </c>
      <c r="I104" s="85"/>
    </row>
    <row r="105" spans="1:9" x14ac:dyDescent="0.35">
      <c r="A105" s="24" t="s">
        <v>1098</v>
      </c>
      <c r="B105" s="24">
        <v>11163</v>
      </c>
      <c r="C105" s="24">
        <v>9588</v>
      </c>
      <c r="D105" s="24">
        <v>6057</v>
      </c>
      <c r="E105" s="24">
        <v>68171</v>
      </c>
      <c r="F105" s="24">
        <f t="shared" si="2"/>
        <v>68171</v>
      </c>
      <c r="G105" s="24">
        <f>(INDEX(TRUST_RAW!$CA$4:$CA$152,MATCH(TRUST_TOTALS_RAW!$A105,TRUST_RAW!$B$4:$B$152,FALSE)))+(INDEX(TRUST_RAW!$CB$4:$CB$152,MATCH(TRUST_TOTALS_RAW!$A105,TRUST_RAW!$B$4:$B$152,FALSE)))+(INDEX(TRUST_RAW!$CC$4:$CC$152,MATCH(TRUST_TOTALS_RAW!$A105,TRUST_RAW!$B$4:$B$152,FALSE)))+(INDEX(TRUST_RAW!$CD$4:$CD$152,MATCH(TRUST_TOTALS_RAW!$A105,TRUST_RAW!$B$4:$B$152,FALSE)))+(INDEX(TRUST_RAW!$CE$4:$CE$152,MATCH(TRUST_TOTALS_RAW!$A105,TRUST_RAW!$B$4:$B$152,FALSE)))</f>
        <v>6897</v>
      </c>
      <c r="H105" s="85">
        <f t="shared" si="3"/>
        <v>15645</v>
      </c>
      <c r="I105" s="85"/>
    </row>
    <row r="106" spans="1:9" x14ac:dyDescent="0.35">
      <c r="A106" s="24" t="s">
        <v>1100</v>
      </c>
      <c r="B106" s="24">
        <v>27577</v>
      </c>
      <c r="C106" s="24">
        <v>20422</v>
      </c>
      <c r="D106" s="24">
        <v>16869</v>
      </c>
      <c r="E106" s="24">
        <v>189422</v>
      </c>
      <c r="F106" s="24">
        <f t="shared" si="2"/>
        <v>189422</v>
      </c>
      <c r="G106" s="24">
        <f>(INDEX(TRUST_RAW!$CA$4:$CA$152,MATCH(TRUST_TOTALS_RAW!$A106,TRUST_RAW!$B$4:$B$152,FALSE)))+(INDEX(TRUST_RAW!$CB$4:$CB$152,MATCH(TRUST_TOTALS_RAW!$A106,TRUST_RAW!$B$4:$B$152,FALSE)))+(INDEX(TRUST_RAW!$CC$4:$CC$152,MATCH(TRUST_TOTALS_RAW!$A106,TRUST_RAW!$B$4:$B$152,FALSE)))+(INDEX(TRUST_RAW!$CD$4:$CD$152,MATCH(TRUST_TOTALS_RAW!$A106,TRUST_RAW!$B$4:$B$152,FALSE)))+(INDEX(TRUST_RAW!$CE$4:$CE$152,MATCH(TRUST_TOTALS_RAW!$A106,TRUST_RAW!$B$4:$B$152,FALSE)))</f>
        <v>20009</v>
      </c>
      <c r="H106" s="85">
        <f t="shared" si="3"/>
        <v>37291</v>
      </c>
      <c r="I106" s="85"/>
    </row>
    <row r="107" spans="1:9" x14ac:dyDescent="0.35">
      <c r="A107" s="24" t="s">
        <v>1102</v>
      </c>
      <c r="B107" s="24">
        <v>13547</v>
      </c>
      <c r="C107" s="24">
        <v>8463</v>
      </c>
      <c r="D107" s="24">
        <v>10425</v>
      </c>
      <c r="E107" s="24">
        <v>93092</v>
      </c>
      <c r="F107" s="24">
        <f t="shared" si="2"/>
        <v>93092</v>
      </c>
      <c r="G107" s="24">
        <f>(INDEX(TRUST_RAW!$CA$4:$CA$152,MATCH(TRUST_TOTALS_RAW!$A107,TRUST_RAW!$B$4:$B$152,FALSE)))+(INDEX(TRUST_RAW!$CB$4:$CB$152,MATCH(TRUST_TOTALS_RAW!$A107,TRUST_RAW!$B$4:$B$152,FALSE)))+(INDEX(TRUST_RAW!$CC$4:$CC$152,MATCH(TRUST_TOTALS_RAW!$A107,TRUST_RAW!$B$4:$B$152,FALSE)))+(INDEX(TRUST_RAW!$CD$4:$CD$152,MATCH(TRUST_TOTALS_RAW!$A107,TRUST_RAW!$B$4:$B$152,FALSE)))+(INDEX(TRUST_RAW!$CE$4:$CE$152,MATCH(TRUST_TOTALS_RAW!$A107,TRUST_RAW!$B$4:$B$152,FALSE)))</f>
        <v>9074</v>
      </c>
      <c r="H107" s="85">
        <f t="shared" si="3"/>
        <v>18888</v>
      </c>
      <c r="I107" s="85"/>
    </row>
    <row r="108" spans="1:9" x14ac:dyDescent="0.35">
      <c r="A108" s="24" t="s">
        <v>1233</v>
      </c>
      <c r="C108" s="24">
        <v>109</v>
      </c>
      <c r="D108" s="24">
        <v>2229</v>
      </c>
      <c r="E108" s="24">
        <v>12344</v>
      </c>
      <c r="F108" s="24">
        <f t="shared" si="2"/>
        <v>12344</v>
      </c>
      <c r="G108" s="24">
        <f>(INDEX(TRUST_RAW!$CA$4:$CA$152,MATCH(TRUST_TOTALS_RAW!$A108,TRUST_RAW!$B$4:$B$152,FALSE)))+(INDEX(TRUST_RAW!$CB$4:$CB$152,MATCH(TRUST_TOTALS_RAW!$A108,TRUST_RAW!$B$4:$B$152,FALSE)))+(INDEX(TRUST_RAW!$CC$4:$CC$152,MATCH(TRUST_TOTALS_RAW!$A108,TRUST_RAW!$B$4:$B$152,FALSE)))+(INDEX(TRUST_RAW!$CD$4:$CD$152,MATCH(TRUST_TOTALS_RAW!$A108,TRUST_RAW!$B$4:$B$152,FALSE)))+(INDEX(TRUST_RAW!$CE$4:$CE$152,MATCH(TRUST_TOTALS_RAW!$A108,TRUST_RAW!$B$4:$B$152,FALSE)))</f>
        <v>1475</v>
      </c>
      <c r="H108" s="85">
        <f t="shared" si="3"/>
        <v>2338</v>
      </c>
      <c r="I108" s="85"/>
    </row>
    <row r="109" spans="1:9" x14ac:dyDescent="0.35">
      <c r="A109" s="24" t="s">
        <v>1104</v>
      </c>
      <c r="B109" s="24">
        <v>15537</v>
      </c>
      <c r="C109" s="24">
        <v>12535</v>
      </c>
      <c r="D109" s="24">
        <v>10837</v>
      </c>
      <c r="E109" s="24">
        <v>164021</v>
      </c>
      <c r="F109" s="24">
        <f t="shared" si="2"/>
        <v>164021</v>
      </c>
      <c r="G109" s="24">
        <f>(INDEX(TRUST_RAW!$CA$4:$CA$152,MATCH(TRUST_TOTALS_RAW!$A109,TRUST_RAW!$B$4:$B$152,FALSE)))+(INDEX(TRUST_RAW!$CB$4:$CB$152,MATCH(TRUST_TOTALS_RAW!$A109,TRUST_RAW!$B$4:$B$152,FALSE)))+(INDEX(TRUST_RAW!$CC$4:$CC$152,MATCH(TRUST_TOTALS_RAW!$A109,TRUST_RAW!$B$4:$B$152,FALSE)))+(INDEX(TRUST_RAW!$CD$4:$CD$152,MATCH(TRUST_TOTALS_RAW!$A109,TRUST_RAW!$B$4:$B$152,FALSE)))+(INDEX(TRUST_RAW!$CE$4:$CE$152,MATCH(TRUST_TOTALS_RAW!$A109,TRUST_RAW!$B$4:$B$152,FALSE)))</f>
        <v>11582</v>
      </c>
      <c r="H109" s="85">
        <f t="shared" si="3"/>
        <v>23372</v>
      </c>
      <c r="I109" s="85"/>
    </row>
    <row r="110" spans="1:9" x14ac:dyDescent="0.35">
      <c r="A110" s="24" t="s">
        <v>1106</v>
      </c>
      <c r="B110" s="24">
        <v>8877</v>
      </c>
      <c r="C110" s="24">
        <v>6414</v>
      </c>
      <c r="D110" s="24">
        <v>10330</v>
      </c>
      <c r="E110" s="24">
        <v>146281</v>
      </c>
      <c r="F110" s="24">
        <f t="shared" si="2"/>
        <v>146281</v>
      </c>
      <c r="G110" s="24">
        <f>(INDEX(TRUST_RAW!$CA$4:$CA$152,MATCH(TRUST_TOTALS_RAW!$A110,TRUST_RAW!$B$4:$B$152,FALSE)))+(INDEX(TRUST_RAW!$CB$4:$CB$152,MATCH(TRUST_TOTALS_RAW!$A110,TRUST_RAW!$B$4:$B$152,FALSE)))+(INDEX(TRUST_RAW!$CC$4:$CC$152,MATCH(TRUST_TOTALS_RAW!$A110,TRUST_RAW!$B$4:$B$152,FALSE)))+(INDEX(TRUST_RAW!$CD$4:$CD$152,MATCH(TRUST_TOTALS_RAW!$A110,TRUST_RAW!$B$4:$B$152,FALSE)))+(INDEX(TRUST_RAW!$CE$4:$CE$152,MATCH(TRUST_TOTALS_RAW!$A110,TRUST_RAW!$B$4:$B$152,FALSE)))</f>
        <v>6426</v>
      </c>
      <c r="H110" s="85">
        <f t="shared" si="3"/>
        <v>16744</v>
      </c>
      <c r="I110" s="85"/>
    </row>
    <row r="111" spans="1:9" x14ac:dyDescent="0.35">
      <c r="A111" s="24" t="s">
        <v>1237</v>
      </c>
      <c r="C111" s="24">
        <v>1451</v>
      </c>
      <c r="D111" s="24">
        <v>4415</v>
      </c>
      <c r="E111" s="24">
        <v>91966</v>
      </c>
      <c r="F111" s="24">
        <f t="shared" si="2"/>
        <v>91966</v>
      </c>
      <c r="G111" s="24">
        <f>(INDEX(TRUST_RAW!$CA$4:$CA$152,MATCH(TRUST_TOTALS_RAW!$A111,TRUST_RAW!$B$4:$B$152,FALSE)))+(INDEX(TRUST_RAW!$CB$4:$CB$152,MATCH(TRUST_TOTALS_RAW!$A111,TRUST_RAW!$B$4:$B$152,FALSE)))+(INDEX(TRUST_RAW!$CC$4:$CC$152,MATCH(TRUST_TOTALS_RAW!$A111,TRUST_RAW!$B$4:$B$152,FALSE)))+(INDEX(TRUST_RAW!$CD$4:$CD$152,MATCH(TRUST_TOTALS_RAW!$A111,TRUST_RAW!$B$4:$B$152,FALSE)))+(INDEX(TRUST_RAW!$CE$4:$CE$152,MATCH(TRUST_TOTALS_RAW!$A111,TRUST_RAW!$B$4:$B$152,FALSE)))</f>
        <v>2392</v>
      </c>
      <c r="H111" s="85">
        <f t="shared" si="3"/>
        <v>5866</v>
      </c>
      <c r="I111" s="85"/>
    </row>
    <row r="112" spans="1:9" x14ac:dyDescent="0.35">
      <c r="A112" s="24" t="s">
        <v>1108</v>
      </c>
      <c r="B112" s="24">
        <v>12144</v>
      </c>
      <c r="C112" s="24">
        <v>13947</v>
      </c>
      <c r="D112" s="24">
        <v>23222</v>
      </c>
      <c r="E112" s="24">
        <v>196800</v>
      </c>
      <c r="F112" s="24">
        <f t="shared" si="2"/>
        <v>196800</v>
      </c>
      <c r="G112" s="24">
        <f>(INDEX(TRUST_RAW!$CA$4:$CA$152,MATCH(TRUST_TOTALS_RAW!$A112,TRUST_RAW!$B$4:$B$152,FALSE)))+(INDEX(TRUST_RAW!$CB$4:$CB$152,MATCH(TRUST_TOTALS_RAW!$A112,TRUST_RAW!$B$4:$B$152,FALSE)))+(INDEX(TRUST_RAW!$CC$4:$CC$152,MATCH(TRUST_TOTALS_RAW!$A112,TRUST_RAW!$B$4:$B$152,FALSE)))+(INDEX(TRUST_RAW!$CD$4:$CD$152,MATCH(TRUST_TOTALS_RAW!$A112,TRUST_RAW!$B$4:$B$152,FALSE)))+(INDEX(TRUST_RAW!$CE$4:$CE$152,MATCH(TRUST_TOTALS_RAW!$A112,TRUST_RAW!$B$4:$B$152,FALSE)))</f>
        <v>17457</v>
      </c>
      <c r="H112" s="85">
        <f t="shared" si="3"/>
        <v>37169</v>
      </c>
      <c r="I112" s="85"/>
    </row>
    <row r="113" spans="1:9" x14ac:dyDescent="0.35">
      <c r="A113" s="24" t="s">
        <v>1110</v>
      </c>
      <c r="B113" s="24">
        <v>21616</v>
      </c>
      <c r="C113" s="24">
        <v>16584</v>
      </c>
      <c r="D113" s="24">
        <v>17824</v>
      </c>
      <c r="E113" s="24">
        <v>182716</v>
      </c>
      <c r="F113" s="24">
        <f t="shared" si="2"/>
        <v>182716</v>
      </c>
      <c r="G113" s="24">
        <f>(INDEX(TRUST_RAW!$CA$4:$CA$152,MATCH(TRUST_TOTALS_RAW!$A113,TRUST_RAW!$B$4:$B$152,FALSE)))+(INDEX(TRUST_RAW!$CB$4:$CB$152,MATCH(TRUST_TOTALS_RAW!$A113,TRUST_RAW!$B$4:$B$152,FALSE)))+(INDEX(TRUST_RAW!$CC$4:$CC$152,MATCH(TRUST_TOTALS_RAW!$A113,TRUST_RAW!$B$4:$B$152,FALSE)))+(INDEX(TRUST_RAW!$CD$4:$CD$152,MATCH(TRUST_TOTALS_RAW!$A113,TRUST_RAW!$B$4:$B$152,FALSE)))+(INDEX(TRUST_RAW!$CE$4:$CE$152,MATCH(TRUST_TOTALS_RAW!$A113,TRUST_RAW!$B$4:$B$152,FALSE)))</f>
        <v>18202</v>
      </c>
      <c r="H113" s="85">
        <f t="shared" si="3"/>
        <v>34408</v>
      </c>
      <c r="I113" s="85"/>
    </row>
    <row r="114" spans="1:9" x14ac:dyDescent="0.35">
      <c r="A114" s="24" t="s">
        <v>840</v>
      </c>
      <c r="B114" s="24">
        <v>26332</v>
      </c>
      <c r="C114" s="24">
        <v>19536</v>
      </c>
      <c r="D114" s="24">
        <v>9601</v>
      </c>
      <c r="E114" s="24">
        <v>73499</v>
      </c>
      <c r="F114" s="24">
        <f t="shared" si="2"/>
        <v>73499</v>
      </c>
      <c r="G114" s="24">
        <f>(INDEX(TRUST_RAW!$CA$4:$CA$152,MATCH(TRUST_TOTALS_RAW!$A114,TRUST_RAW!$B$4:$B$152,FALSE)))+(INDEX(TRUST_RAW!$CB$4:$CB$152,MATCH(TRUST_TOTALS_RAW!$A114,TRUST_RAW!$B$4:$B$152,FALSE)))+(INDEX(TRUST_RAW!$CC$4:$CC$152,MATCH(TRUST_TOTALS_RAW!$A114,TRUST_RAW!$B$4:$B$152,FALSE)))+(INDEX(TRUST_RAW!$CD$4:$CD$152,MATCH(TRUST_TOTALS_RAW!$A114,TRUST_RAW!$B$4:$B$152,FALSE)))+(INDEX(TRUST_RAW!$CE$4:$CE$152,MATCH(TRUST_TOTALS_RAW!$A114,TRUST_RAW!$B$4:$B$152,FALSE)))</f>
        <v>14439</v>
      </c>
      <c r="H114" s="85">
        <f t="shared" si="3"/>
        <v>29137</v>
      </c>
      <c r="I114" s="85"/>
    </row>
    <row r="115" spans="1:9" x14ac:dyDescent="0.35">
      <c r="A115" s="24" t="s">
        <v>842</v>
      </c>
      <c r="B115" s="24">
        <v>18795</v>
      </c>
      <c r="C115" s="24">
        <v>17128</v>
      </c>
      <c r="D115" s="24">
        <v>13504</v>
      </c>
      <c r="E115" s="24">
        <v>121991</v>
      </c>
      <c r="F115" s="24">
        <f t="shared" si="2"/>
        <v>121991</v>
      </c>
      <c r="G115" s="24">
        <f>(INDEX(TRUST_RAW!$CA$4:$CA$152,MATCH(TRUST_TOTALS_RAW!$A115,TRUST_RAW!$B$4:$B$152,FALSE)))+(INDEX(TRUST_RAW!$CB$4:$CB$152,MATCH(TRUST_TOTALS_RAW!$A115,TRUST_RAW!$B$4:$B$152,FALSE)))+(INDEX(TRUST_RAW!$CC$4:$CC$152,MATCH(TRUST_TOTALS_RAW!$A115,TRUST_RAW!$B$4:$B$152,FALSE)))+(INDEX(TRUST_RAW!$CD$4:$CD$152,MATCH(TRUST_TOTALS_RAW!$A115,TRUST_RAW!$B$4:$B$152,FALSE)))+(INDEX(TRUST_RAW!$CE$4:$CE$152,MATCH(TRUST_TOTALS_RAW!$A115,TRUST_RAW!$B$4:$B$152,FALSE)))</f>
        <v>15140</v>
      </c>
      <c r="H115" s="85">
        <f t="shared" si="3"/>
        <v>30632</v>
      </c>
      <c r="I115" s="85"/>
    </row>
    <row r="116" spans="1:9" x14ac:dyDescent="0.35">
      <c r="A116" s="24" t="s">
        <v>844</v>
      </c>
      <c r="B116" s="24">
        <v>17098</v>
      </c>
      <c r="C116" s="24">
        <v>19087</v>
      </c>
      <c r="D116" s="24">
        <v>20025</v>
      </c>
      <c r="E116" s="24">
        <v>179931</v>
      </c>
      <c r="F116" s="24">
        <f t="shared" si="2"/>
        <v>179931</v>
      </c>
      <c r="G116" s="24">
        <f>(INDEX(TRUST_RAW!$CA$4:$CA$152,MATCH(TRUST_TOTALS_RAW!$A116,TRUST_RAW!$B$4:$B$152,FALSE)))+(INDEX(TRUST_RAW!$CB$4:$CB$152,MATCH(TRUST_TOTALS_RAW!$A116,TRUST_RAW!$B$4:$B$152,FALSE)))+(INDEX(TRUST_RAW!$CC$4:$CC$152,MATCH(TRUST_TOTALS_RAW!$A116,TRUST_RAW!$B$4:$B$152,FALSE)))+(INDEX(TRUST_RAW!$CD$4:$CD$152,MATCH(TRUST_TOTALS_RAW!$A116,TRUST_RAW!$B$4:$B$152,FALSE)))+(INDEX(TRUST_RAW!$CE$4:$CE$152,MATCH(TRUST_TOTALS_RAW!$A116,TRUST_RAW!$B$4:$B$152,FALSE)))</f>
        <v>19448</v>
      </c>
      <c r="H116" s="85">
        <f t="shared" si="3"/>
        <v>39112</v>
      </c>
      <c r="I116" s="85"/>
    </row>
    <row r="117" spans="1:9" x14ac:dyDescent="0.35">
      <c r="A117" s="24" t="s">
        <v>846</v>
      </c>
      <c r="B117" s="24">
        <v>17171</v>
      </c>
      <c r="C117" s="24">
        <v>10834</v>
      </c>
      <c r="D117" s="24">
        <v>10070</v>
      </c>
      <c r="E117" s="24">
        <v>110011</v>
      </c>
      <c r="F117" s="24">
        <f t="shared" si="2"/>
        <v>110011</v>
      </c>
      <c r="G117" s="24">
        <f>(INDEX(TRUST_RAW!$CA$4:$CA$152,MATCH(TRUST_TOTALS_RAW!$A117,TRUST_RAW!$B$4:$B$152,FALSE)))+(INDEX(TRUST_RAW!$CB$4:$CB$152,MATCH(TRUST_TOTALS_RAW!$A117,TRUST_RAW!$B$4:$B$152,FALSE)))+(INDEX(TRUST_RAW!$CC$4:$CC$152,MATCH(TRUST_TOTALS_RAW!$A117,TRUST_RAW!$B$4:$B$152,FALSE)))+(INDEX(TRUST_RAW!$CD$4:$CD$152,MATCH(TRUST_TOTALS_RAW!$A117,TRUST_RAW!$B$4:$B$152,FALSE)))+(INDEX(TRUST_RAW!$CE$4:$CE$152,MATCH(TRUST_TOTALS_RAW!$A117,TRUST_RAW!$B$4:$B$152,FALSE)))</f>
        <v>10790</v>
      </c>
      <c r="H117" s="85">
        <f t="shared" si="3"/>
        <v>20904</v>
      </c>
      <c r="I117" s="85"/>
    </row>
    <row r="118" spans="1:9" x14ac:dyDescent="0.35">
      <c r="A118" s="24" t="s">
        <v>848</v>
      </c>
      <c r="B118" s="24">
        <v>15179</v>
      </c>
      <c r="C118" s="24">
        <v>11945</v>
      </c>
      <c r="D118" s="24">
        <v>8484</v>
      </c>
      <c r="E118" s="24">
        <v>65102</v>
      </c>
      <c r="F118" s="24">
        <f t="shared" si="2"/>
        <v>65102</v>
      </c>
      <c r="G118" s="24">
        <f>(INDEX(TRUST_RAW!$CA$4:$CA$152,MATCH(TRUST_TOTALS_RAW!$A118,TRUST_RAW!$B$4:$B$152,FALSE)))+(INDEX(TRUST_RAW!$CB$4:$CB$152,MATCH(TRUST_TOTALS_RAW!$A118,TRUST_RAW!$B$4:$B$152,FALSE)))+(INDEX(TRUST_RAW!$CC$4:$CC$152,MATCH(TRUST_TOTALS_RAW!$A118,TRUST_RAW!$B$4:$B$152,FALSE)))+(INDEX(TRUST_RAW!$CD$4:$CD$152,MATCH(TRUST_TOTALS_RAW!$A118,TRUST_RAW!$B$4:$B$152,FALSE)))+(INDEX(TRUST_RAW!$CE$4:$CE$152,MATCH(TRUST_TOTALS_RAW!$A118,TRUST_RAW!$B$4:$B$152,FALSE)))</f>
        <v>10962</v>
      </c>
      <c r="H118" s="85">
        <f t="shared" si="3"/>
        <v>20429</v>
      </c>
      <c r="I118" s="85"/>
    </row>
    <row r="119" spans="1:9" x14ac:dyDescent="0.35">
      <c r="A119" s="24" t="s">
        <v>850</v>
      </c>
      <c r="B119" s="24">
        <v>17262</v>
      </c>
      <c r="C119" s="24">
        <v>16133</v>
      </c>
      <c r="D119" s="24">
        <v>16420</v>
      </c>
      <c r="E119" s="24">
        <v>152728</v>
      </c>
      <c r="F119" s="24">
        <f t="shared" si="2"/>
        <v>152728</v>
      </c>
      <c r="G119" s="24">
        <f>(INDEX(TRUST_RAW!$CA$4:$CA$152,MATCH(TRUST_TOTALS_RAW!$A119,TRUST_RAW!$B$4:$B$152,FALSE)))+(INDEX(TRUST_RAW!$CB$4:$CB$152,MATCH(TRUST_TOTALS_RAW!$A119,TRUST_RAW!$B$4:$B$152,FALSE)))+(INDEX(TRUST_RAW!$CC$4:$CC$152,MATCH(TRUST_TOTALS_RAW!$A119,TRUST_RAW!$B$4:$B$152,FALSE)))+(INDEX(TRUST_RAW!$CD$4:$CD$152,MATCH(TRUST_TOTALS_RAW!$A119,TRUST_RAW!$B$4:$B$152,FALSE)))+(INDEX(TRUST_RAW!$CE$4:$CE$152,MATCH(TRUST_TOTALS_RAW!$A119,TRUST_RAW!$B$4:$B$152,FALSE)))</f>
        <v>15754</v>
      </c>
      <c r="H119" s="85">
        <f t="shared" si="3"/>
        <v>32553</v>
      </c>
      <c r="I119" s="85"/>
    </row>
    <row r="120" spans="1:9" x14ac:dyDescent="0.35">
      <c r="A120" s="24" t="s">
        <v>852</v>
      </c>
      <c r="B120" s="24">
        <v>14553</v>
      </c>
      <c r="C120" s="24">
        <v>12032</v>
      </c>
      <c r="D120" s="24">
        <v>11197</v>
      </c>
      <c r="E120" s="24">
        <v>128169</v>
      </c>
      <c r="F120" s="24">
        <f t="shared" si="2"/>
        <v>128169</v>
      </c>
      <c r="G120" s="24">
        <f>(INDEX(TRUST_RAW!$CA$4:$CA$152,MATCH(TRUST_TOTALS_RAW!$A120,TRUST_RAW!$B$4:$B$152,FALSE)))+(INDEX(TRUST_RAW!$CB$4:$CB$152,MATCH(TRUST_TOTALS_RAW!$A120,TRUST_RAW!$B$4:$B$152,FALSE)))+(INDEX(TRUST_RAW!$CC$4:$CC$152,MATCH(TRUST_TOTALS_RAW!$A120,TRUST_RAW!$B$4:$B$152,FALSE)))+(INDEX(TRUST_RAW!$CD$4:$CD$152,MATCH(TRUST_TOTALS_RAW!$A120,TRUST_RAW!$B$4:$B$152,FALSE)))+(INDEX(TRUST_RAW!$CE$4:$CE$152,MATCH(TRUST_TOTALS_RAW!$A120,TRUST_RAW!$B$4:$B$152,FALSE)))</f>
        <v>12215</v>
      </c>
      <c r="H120" s="85">
        <f t="shared" si="3"/>
        <v>23229</v>
      </c>
      <c r="I120" s="85"/>
    </row>
    <row r="121" spans="1:9" x14ac:dyDescent="0.35">
      <c r="A121" s="24" t="s">
        <v>854</v>
      </c>
      <c r="B121" s="24">
        <v>14916</v>
      </c>
      <c r="C121" s="24">
        <v>13120</v>
      </c>
      <c r="D121" s="24">
        <v>10851</v>
      </c>
      <c r="E121" s="24">
        <v>69158</v>
      </c>
      <c r="F121" s="24">
        <f t="shared" si="2"/>
        <v>69158</v>
      </c>
      <c r="G121" s="24">
        <f>(INDEX(TRUST_RAW!$CA$4:$CA$152,MATCH(TRUST_TOTALS_RAW!$A121,TRUST_RAW!$B$4:$B$152,FALSE)))+(INDEX(TRUST_RAW!$CB$4:$CB$152,MATCH(TRUST_TOTALS_RAW!$A121,TRUST_RAW!$B$4:$B$152,FALSE)))+(INDEX(TRUST_RAW!$CC$4:$CC$152,MATCH(TRUST_TOTALS_RAW!$A121,TRUST_RAW!$B$4:$B$152,FALSE)))+(INDEX(TRUST_RAW!$CD$4:$CD$152,MATCH(TRUST_TOTALS_RAW!$A121,TRUST_RAW!$B$4:$B$152,FALSE)))+(INDEX(TRUST_RAW!$CE$4:$CE$152,MATCH(TRUST_TOTALS_RAW!$A121,TRUST_RAW!$B$4:$B$152,FALSE)))</f>
        <v>12244</v>
      </c>
      <c r="H121" s="85">
        <f t="shared" si="3"/>
        <v>23971</v>
      </c>
      <c r="I121" s="85"/>
    </row>
    <row r="122" spans="1:9" x14ac:dyDescent="0.35">
      <c r="A122" s="24" t="s">
        <v>857</v>
      </c>
      <c r="B122" s="24">
        <v>20986</v>
      </c>
      <c r="C122" s="24">
        <v>14355</v>
      </c>
      <c r="D122" s="24">
        <v>10231</v>
      </c>
      <c r="E122" s="24">
        <v>195493</v>
      </c>
      <c r="F122" s="24">
        <f t="shared" si="2"/>
        <v>195493</v>
      </c>
      <c r="G122" s="24">
        <f>(INDEX(TRUST_RAW!$CA$4:$CA$152,MATCH(TRUST_TOTALS_RAW!$A122,TRUST_RAW!$B$4:$B$152,FALSE)))+(INDEX(TRUST_RAW!$CB$4:$CB$152,MATCH(TRUST_TOTALS_RAW!$A122,TRUST_RAW!$B$4:$B$152,FALSE)))+(INDEX(TRUST_RAW!$CC$4:$CC$152,MATCH(TRUST_TOTALS_RAW!$A122,TRUST_RAW!$B$4:$B$152,FALSE)))+(INDEX(TRUST_RAW!$CD$4:$CD$152,MATCH(TRUST_TOTALS_RAW!$A122,TRUST_RAW!$B$4:$B$152,FALSE)))+(INDEX(TRUST_RAW!$CE$4:$CE$152,MATCH(TRUST_TOTALS_RAW!$A122,TRUST_RAW!$B$4:$B$152,FALSE)))</f>
        <v>12744</v>
      </c>
      <c r="H122" s="85">
        <f t="shared" si="3"/>
        <v>24586</v>
      </c>
      <c r="I122" s="85"/>
    </row>
    <row r="123" spans="1:9" x14ac:dyDescent="0.35">
      <c r="A123" s="24" t="s">
        <v>859</v>
      </c>
      <c r="B123" s="24">
        <v>33705</v>
      </c>
      <c r="C123" s="24">
        <v>24603</v>
      </c>
      <c r="D123" s="24">
        <v>24636</v>
      </c>
      <c r="E123" s="24">
        <v>179946</v>
      </c>
      <c r="F123" s="24">
        <f t="shared" si="2"/>
        <v>179946</v>
      </c>
      <c r="G123" s="24">
        <f>(INDEX(TRUST_RAW!$CA$4:$CA$152,MATCH(TRUST_TOTALS_RAW!$A123,TRUST_RAW!$B$4:$B$152,FALSE)))+(INDEX(TRUST_RAW!$CB$4:$CB$152,MATCH(TRUST_TOTALS_RAW!$A123,TRUST_RAW!$B$4:$B$152,FALSE)))+(INDEX(TRUST_RAW!$CC$4:$CC$152,MATCH(TRUST_TOTALS_RAW!$A123,TRUST_RAW!$B$4:$B$152,FALSE)))+(INDEX(TRUST_RAW!$CD$4:$CD$152,MATCH(TRUST_TOTALS_RAW!$A123,TRUST_RAW!$B$4:$B$152,FALSE)))+(INDEX(TRUST_RAW!$CE$4:$CE$152,MATCH(TRUST_TOTALS_RAW!$A123,TRUST_RAW!$B$4:$B$152,FALSE)))</f>
        <v>25053</v>
      </c>
      <c r="H123" s="85">
        <f t="shared" si="3"/>
        <v>49239</v>
      </c>
      <c r="I123" s="85"/>
    </row>
    <row r="124" spans="1:9" x14ac:dyDescent="0.35">
      <c r="A124" s="24" t="s">
        <v>861</v>
      </c>
      <c r="B124" s="24">
        <v>9894</v>
      </c>
      <c r="C124" s="24">
        <v>10035</v>
      </c>
      <c r="D124" s="24">
        <v>8080</v>
      </c>
      <c r="E124" s="24">
        <v>46705</v>
      </c>
      <c r="F124" s="24">
        <f t="shared" si="2"/>
        <v>46705</v>
      </c>
      <c r="G124" s="24">
        <f>(INDEX(TRUST_RAW!$CA$4:$CA$152,MATCH(TRUST_TOTALS_RAW!$A124,TRUST_RAW!$B$4:$B$152,FALSE)))+(INDEX(TRUST_RAW!$CB$4:$CB$152,MATCH(TRUST_TOTALS_RAW!$A124,TRUST_RAW!$B$4:$B$152,FALSE)))+(INDEX(TRUST_RAW!$CC$4:$CC$152,MATCH(TRUST_TOTALS_RAW!$A124,TRUST_RAW!$B$4:$B$152,FALSE)))+(INDEX(TRUST_RAW!$CD$4:$CD$152,MATCH(TRUST_TOTALS_RAW!$A124,TRUST_RAW!$B$4:$B$152,FALSE)))+(INDEX(TRUST_RAW!$CE$4:$CE$152,MATCH(TRUST_TOTALS_RAW!$A124,TRUST_RAW!$B$4:$B$152,FALSE)))</f>
        <v>8452</v>
      </c>
      <c r="H124" s="85">
        <f t="shared" si="3"/>
        <v>18115</v>
      </c>
      <c r="I124" s="85"/>
    </row>
    <row r="125" spans="1:9" x14ac:dyDescent="0.35">
      <c r="A125" s="24" t="s">
        <v>863</v>
      </c>
      <c r="B125" s="24">
        <v>12113</v>
      </c>
      <c r="C125" s="24">
        <v>8681</v>
      </c>
      <c r="D125" s="24">
        <v>8555</v>
      </c>
      <c r="E125" s="24">
        <v>56697</v>
      </c>
      <c r="F125" s="24">
        <f t="shared" si="2"/>
        <v>56697</v>
      </c>
      <c r="G125" s="24">
        <f>(INDEX(TRUST_RAW!$CA$4:$CA$152,MATCH(TRUST_TOTALS_RAW!$A125,TRUST_RAW!$B$4:$B$152,FALSE)))+(INDEX(TRUST_RAW!$CB$4:$CB$152,MATCH(TRUST_TOTALS_RAW!$A125,TRUST_RAW!$B$4:$B$152,FALSE)))+(INDEX(TRUST_RAW!$CC$4:$CC$152,MATCH(TRUST_TOTALS_RAW!$A125,TRUST_RAW!$B$4:$B$152,FALSE)))+(INDEX(TRUST_RAW!$CD$4:$CD$152,MATCH(TRUST_TOTALS_RAW!$A125,TRUST_RAW!$B$4:$B$152,FALSE)))+(INDEX(TRUST_RAW!$CE$4:$CE$152,MATCH(TRUST_TOTALS_RAW!$A125,TRUST_RAW!$B$4:$B$152,FALSE)))</f>
        <v>8366</v>
      </c>
      <c r="H125" s="85">
        <f t="shared" si="3"/>
        <v>17236</v>
      </c>
      <c r="I125" s="85"/>
    </row>
    <row r="126" spans="1:9" x14ac:dyDescent="0.35">
      <c r="A126" s="24" t="s">
        <v>865</v>
      </c>
      <c r="B126" s="24">
        <v>9114</v>
      </c>
      <c r="C126" s="24">
        <v>9578</v>
      </c>
      <c r="D126" s="24">
        <v>12064</v>
      </c>
      <c r="E126" s="24">
        <v>154240</v>
      </c>
      <c r="F126" s="24">
        <f t="shared" si="2"/>
        <v>154240</v>
      </c>
      <c r="G126" s="24">
        <f>(INDEX(TRUST_RAW!$CA$4:$CA$152,MATCH(TRUST_TOTALS_RAW!$A126,TRUST_RAW!$B$4:$B$152,FALSE)))+(INDEX(TRUST_RAW!$CB$4:$CB$152,MATCH(TRUST_TOTALS_RAW!$A126,TRUST_RAW!$B$4:$B$152,FALSE)))+(INDEX(TRUST_RAW!$CC$4:$CC$152,MATCH(TRUST_TOTALS_RAW!$A126,TRUST_RAW!$B$4:$B$152,FALSE)))+(INDEX(TRUST_RAW!$CD$4:$CD$152,MATCH(TRUST_TOTALS_RAW!$A126,TRUST_RAW!$B$4:$B$152,FALSE)))+(INDEX(TRUST_RAW!$CE$4:$CE$152,MATCH(TRUST_TOTALS_RAW!$A126,TRUST_RAW!$B$4:$B$152,FALSE)))</f>
        <v>10043</v>
      </c>
      <c r="H126" s="85">
        <f t="shared" si="3"/>
        <v>21642</v>
      </c>
      <c r="I126" s="85"/>
    </row>
    <row r="127" spans="1:9" x14ac:dyDescent="0.35">
      <c r="A127" s="24" t="s">
        <v>867</v>
      </c>
      <c r="B127" s="24">
        <v>31526</v>
      </c>
      <c r="C127" s="24">
        <v>21215</v>
      </c>
      <c r="D127" s="24">
        <v>17563</v>
      </c>
      <c r="E127" s="24">
        <v>147902</v>
      </c>
      <c r="F127" s="24">
        <f t="shared" si="2"/>
        <v>147902</v>
      </c>
      <c r="G127" s="24">
        <f>(INDEX(TRUST_RAW!$CA$4:$CA$152,MATCH(TRUST_TOTALS_RAW!$A127,TRUST_RAW!$B$4:$B$152,FALSE)))+(INDEX(TRUST_RAW!$CB$4:$CB$152,MATCH(TRUST_TOTALS_RAW!$A127,TRUST_RAW!$B$4:$B$152,FALSE)))+(INDEX(TRUST_RAW!$CC$4:$CC$152,MATCH(TRUST_TOTALS_RAW!$A127,TRUST_RAW!$B$4:$B$152,FALSE)))+(INDEX(TRUST_RAW!$CD$4:$CD$152,MATCH(TRUST_TOTALS_RAW!$A127,TRUST_RAW!$B$4:$B$152,FALSE)))+(INDEX(TRUST_RAW!$CE$4:$CE$152,MATCH(TRUST_TOTALS_RAW!$A127,TRUST_RAW!$B$4:$B$152,FALSE)))</f>
        <v>19008</v>
      </c>
      <c r="H127" s="85">
        <f t="shared" si="3"/>
        <v>38778</v>
      </c>
      <c r="I127" s="85"/>
    </row>
    <row r="128" spans="1:9" x14ac:dyDescent="0.35">
      <c r="A128" s="24" t="s">
        <v>869</v>
      </c>
      <c r="B128" s="24">
        <v>18996</v>
      </c>
      <c r="C128" s="24">
        <v>16285</v>
      </c>
      <c r="D128" s="24">
        <v>17656</v>
      </c>
      <c r="E128" s="24">
        <v>109024</v>
      </c>
      <c r="F128" s="24">
        <f t="shared" si="2"/>
        <v>109024</v>
      </c>
      <c r="G128" s="24">
        <f>(INDEX(TRUST_RAW!$CA$4:$CA$152,MATCH(TRUST_TOTALS_RAW!$A128,TRUST_RAW!$B$4:$B$152,FALSE)))+(INDEX(TRUST_RAW!$CB$4:$CB$152,MATCH(TRUST_TOTALS_RAW!$A128,TRUST_RAW!$B$4:$B$152,FALSE)))+(INDEX(TRUST_RAW!$CC$4:$CC$152,MATCH(TRUST_TOTALS_RAW!$A128,TRUST_RAW!$B$4:$B$152,FALSE)))+(INDEX(TRUST_RAW!$CD$4:$CD$152,MATCH(TRUST_TOTALS_RAW!$A128,TRUST_RAW!$B$4:$B$152,FALSE)))+(INDEX(TRUST_RAW!$CE$4:$CE$152,MATCH(TRUST_TOTALS_RAW!$A128,TRUST_RAW!$B$4:$B$152,FALSE)))</f>
        <v>17146</v>
      </c>
      <c r="H128" s="85">
        <f t="shared" si="3"/>
        <v>33941</v>
      </c>
      <c r="I128" s="85"/>
    </row>
    <row r="129" spans="1:9" x14ac:dyDescent="0.35">
      <c r="A129" s="24" t="s">
        <v>871</v>
      </c>
      <c r="B129" s="24">
        <v>26736</v>
      </c>
      <c r="C129" s="24">
        <v>19469</v>
      </c>
      <c r="D129" s="24">
        <v>16689</v>
      </c>
      <c r="E129" s="24">
        <v>138901</v>
      </c>
      <c r="F129" s="24">
        <f t="shared" si="2"/>
        <v>138901</v>
      </c>
      <c r="G129" s="24">
        <f>(INDEX(TRUST_RAW!$CA$4:$CA$152,MATCH(TRUST_TOTALS_RAW!$A129,TRUST_RAW!$B$4:$B$152,FALSE)))+(INDEX(TRUST_RAW!$CB$4:$CB$152,MATCH(TRUST_TOTALS_RAW!$A129,TRUST_RAW!$B$4:$B$152,FALSE)))+(INDEX(TRUST_RAW!$CC$4:$CC$152,MATCH(TRUST_TOTALS_RAW!$A129,TRUST_RAW!$B$4:$B$152,FALSE)))+(INDEX(TRUST_RAW!$CD$4:$CD$152,MATCH(TRUST_TOTALS_RAW!$A129,TRUST_RAW!$B$4:$B$152,FALSE)))+(INDEX(TRUST_RAW!$CE$4:$CE$152,MATCH(TRUST_TOTALS_RAW!$A129,TRUST_RAW!$B$4:$B$152,FALSE)))</f>
        <v>19111</v>
      </c>
      <c r="H129" s="85">
        <f t="shared" si="3"/>
        <v>36158</v>
      </c>
      <c r="I129" s="85"/>
    </row>
    <row r="130" spans="1:9" x14ac:dyDescent="0.35">
      <c r="A130" s="24" t="s">
        <v>873</v>
      </c>
      <c r="B130" s="24">
        <v>25624</v>
      </c>
      <c r="C130" s="24">
        <v>27890</v>
      </c>
      <c r="D130" s="24">
        <v>23595</v>
      </c>
      <c r="E130" s="24">
        <v>165116</v>
      </c>
      <c r="F130" s="24">
        <f t="shared" si="2"/>
        <v>165116</v>
      </c>
      <c r="G130" s="24">
        <f>(INDEX(TRUST_RAW!$CA$4:$CA$152,MATCH(TRUST_TOTALS_RAW!$A130,TRUST_RAW!$B$4:$B$152,FALSE)))+(INDEX(TRUST_RAW!$CB$4:$CB$152,MATCH(TRUST_TOTALS_RAW!$A130,TRUST_RAW!$B$4:$B$152,FALSE)))+(INDEX(TRUST_RAW!$CC$4:$CC$152,MATCH(TRUST_TOTALS_RAW!$A130,TRUST_RAW!$B$4:$B$152,FALSE)))+(INDEX(TRUST_RAW!$CD$4:$CD$152,MATCH(TRUST_TOTALS_RAW!$A130,TRUST_RAW!$B$4:$B$152,FALSE)))+(INDEX(TRUST_RAW!$CE$4:$CE$152,MATCH(TRUST_TOTALS_RAW!$A130,TRUST_RAW!$B$4:$B$152,FALSE)))</f>
        <v>24277</v>
      </c>
      <c r="H130" s="85">
        <f t="shared" si="3"/>
        <v>51485</v>
      </c>
      <c r="I130" s="85"/>
    </row>
    <row r="131" spans="1:9" x14ac:dyDescent="0.35">
      <c r="A131" s="24" t="s">
        <v>875</v>
      </c>
      <c r="B131" s="24">
        <v>21082</v>
      </c>
      <c r="C131" s="24">
        <v>14526</v>
      </c>
      <c r="D131" s="24">
        <v>10114</v>
      </c>
      <c r="E131" s="24">
        <v>143777</v>
      </c>
      <c r="F131" s="24">
        <f t="shared" ref="F131:F150" si="4">E131</f>
        <v>143777</v>
      </c>
      <c r="G131" s="24">
        <f>(INDEX(TRUST_RAW!$CA$4:$CA$152,MATCH(TRUST_TOTALS_RAW!$A131,TRUST_RAW!$B$4:$B$152,FALSE)))+(INDEX(TRUST_RAW!$CB$4:$CB$152,MATCH(TRUST_TOTALS_RAW!$A131,TRUST_RAW!$B$4:$B$152,FALSE)))+(INDEX(TRUST_RAW!$CC$4:$CC$152,MATCH(TRUST_TOTALS_RAW!$A131,TRUST_RAW!$B$4:$B$152,FALSE)))+(INDEX(TRUST_RAW!$CD$4:$CD$152,MATCH(TRUST_TOTALS_RAW!$A131,TRUST_RAW!$B$4:$B$152,FALSE)))+(INDEX(TRUST_RAW!$CE$4:$CE$152,MATCH(TRUST_TOTALS_RAW!$A131,TRUST_RAW!$B$4:$B$152,FALSE)))</f>
        <v>14282</v>
      </c>
      <c r="H131" s="85">
        <f t="shared" ref="H131:H150" si="5">SUM(C131:D131)</f>
        <v>24640</v>
      </c>
      <c r="I131" s="85"/>
    </row>
    <row r="132" spans="1:9" x14ac:dyDescent="0.35">
      <c r="A132" s="24" t="s">
        <v>877</v>
      </c>
      <c r="B132" s="24">
        <v>14015</v>
      </c>
      <c r="C132" s="24">
        <v>14274</v>
      </c>
      <c r="D132" s="24">
        <v>9421</v>
      </c>
      <c r="E132" s="24">
        <v>78931</v>
      </c>
      <c r="F132" s="24">
        <f t="shared" si="4"/>
        <v>78931</v>
      </c>
      <c r="G132" s="24">
        <f>(INDEX(TRUST_RAW!$CA$4:$CA$152,MATCH(TRUST_TOTALS_RAW!$A132,TRUST_RAW!$B$4:$B$152,FALSE)))+(INDEX(TRUST_RAW!$CB$4:$CB$152,MATCH(TRUST_TOTALS_RAW!$A132,TRUST_RAW!$B$4:$B$152,FALSE)))+(INDEX(TRUST_RAW!$CC$4:$CC$152,MATCH(TRUST_TOTALS_RAW!$A132,TRUST_RAW!$B$4:$B$152,FALSE)))+(INDEX(TRUST_RAW!$CD$4:$CD$152,MATCH(TRUST_TOTALS_RAW!$A132,TRUST_RAW!$B$4:$B$152,FALSE)))+(INDEX(TRUST_RAW!$CE$4:$CE$152,MATCH(TRUST_TOTALS_RAW!$A132,TRUST_RAW!$B$4:$B$152,FALSE)))</f>
        <v>12369</v>
      </c>
      <c r="H132" s="85">
        <f t="shared" si="5"/>
        <v>23695</v>
      </c>
      <c r="I132" s="85"/>
    </row>
    <row r="133" spans="1:9" x14ac:dyDescent="0.35">
      <c r="A133" s="24" t="s">
        <v>879</v>
      </c>
      <c r="B133" s="24">
        <v>18789</v>
      </c>
      <c r="C133" s="24">
        <v>14328</v>
      </c>
      <c r="D133" s="24">
        <v>8554</v>
      </c>
      <c r="E133" s="24">
        <v>122404</v>
      </c>
      <c r="F133" s="24">
        <f t="shared" si="4"/>
        <v>122404</v>
      </c>
      <c r="G133" s="24">
        <f>(INDEX(TRUST_RAW!$CA$4:$CA$152,MATCH(TRUST_TOTALS_RAW!$A133,TRUST_RAW!$B$4:$B$152,FALSE)))+(INDEX(TRUST_RAW!$CB$4:$CB$152,MATCH(TRUST_TOTALS_RAW!$A133,TRUST_RAW!$B$4:$B$152,FALSE)))+(INDEX(TRUST_RAW!$CC$4:$CC$152,MATCH(TRUST_TOTALS_RAW!$A133,TRUST_RAW!$B$4:$B$152,FALSE)))+(INDEX(TRUST_RAW!$CD$4:$CD$152,MATCH(TRUST_TOTALS_RAW!$A133,TRUST_RAW!$B$4:$B$152,FALSE)))+(INDEX(TRUST_RAW!$CE$4:$CE$152,MATCH(TRUST_TOTALS_RAW!$A133,TRUST_RAW!$B$4:$B$152,FALSE)))</f>
        <v>11691</v>
      </c>
      <c r="H133" s="85">
        <f t="shared" si="5"/>
        <v>22882</v>
      </c>
      <c r="I133" s="85"/>
    </row>
    <row r="134" spans="1:9" x14ac:dyDescent="0.35">
      <c r="A134" s="24" t="s">
        <v>924</v>
      </c>
      <c r="B134" s="24">
        <v>16622</v>
      </c>
      <c r="C134" s="24">
        <v>12373</v>
      </c>
      <c r="D134" s="24">
        <v>9811</v>
      </c>
      <c r="E134" s="24">
        <v>98103</v>
      </c>
      <c r="F134" s="24">
        <f t="shared" si="4"/>
        <v>98103</v>
      </c>
      <c r="G134" s="24">
        <f>(INDEX(TRUST_RAW!$CA$4:$CA$152,MATCH(TRUST_TOTALS_RAW!$A134,TRUST_RAW!$B$4:$B$152,FALSE)))+(INDEX(TRUST_RAW!$CB$4:$CB$152,MATCH(TRUST_TOTALS_RAW!$A134,TRUST_RAW!$B$4:$B$152,FALSE)))+(INDEX(TRUST_RAW!$CC$4:$CC$152,MATCH(TRUST_TOTALS_RAW!$A134,TRUST_RAW!$B$4:$B$152,FALSE)))+(INDEX(TRUST_RAW!$CD$4:$CD$152,MATCH(TRUST_TOTALS_RAW!$A134,TRUST_RAW!$B$4:$B$152,FALSE)))+(INDEX(TRUST_RAW!$CE$4:$CE$152,MATCH(TRUST_TOTALS_RAW!$A134,TRUST_RAW!$B$4:$B$152,FALSE)))</f>
        <v>11070</v>
      </c>
      <c r="H134" s="85">
        <f t="shared" si="5"/>
        <v>22184</v>
      </c>
      <c r="I134" s="85"/>
    </row>
    <row r="135" spans="1:9" x14ac:dyDescent="0.35">
      <c r="A135" s="24" t="s">
        <v>926</v>
      </c>
      <c r="B135" s="24">
        <v>20789</v>
      </c>
      <c r="C135" s="24">
        <v>15816</v>
      </c>
      <c r="D135" s="24">
        <v>20275</v>
      </c>
      <c r="E135" s="24">
        <v>119590</v>
      </c>
      <c r="F135" s="24">
        <f t="shared" si="4"/>
        <v>119590</v>
      </c>
      <c r="G135" s="24">
        <f>(INDEX(TRUST_RAW!$CA$4:$CA$152,MATCH(TRUST_TOTALS_RAW!$A135,TRUST_RAW!$B$4:$B$152,FALSE)))+(INDEX(TRUST_RAW!$CB$4:$CB$152,MATCH(TRUST_TOTALS_RAW!$A135,TRUST_RAW!$B$4:$B$152,FALSE)))+(INDEX(TRUST_RAW!$CC$4:$CC$152,MATCH(TRUST_TOTALS_RAW!$A135,TRUST_RAW!$B$4:$B$152,FALSE)))+(INDEX(TRUST_RAW!$CD$4:$CD$152,MATCH(TRUST_TOTALS_RAW!$A135,TRUST_RAW!$B$4:$B$152,FALSE)))+(INDEX(TRUST_RAW!$CE$4:$CE$152,MATCH(TRUST_TOTALS_RAW!$A135,TRUST_RAW!$B$4:$B$152,FALSE)))</f>
        <v>17263</v>
      </c>
      <c r="H135" s="85">
        <f t="shared" si="5"/>
        <v>36091</v>
      </c>
      <c r="I135" s="85"/>
    </row>
    <row r="136" spans="1:9" x14ac:dyDescent="0.35">
      <c r="A136" s="24" t="s">
        <v>928</v>
      </c>
      <c r="B136" s="24">
        <v>11667</v>
      </c>
      <c r="C136" s="24">
        <v>9508</v>
      </c>
      <c r="D136" s="24">
        <v>7132</v>
      </c>
      <c r="E136" s="24">
        <v>103799</v>
      </c>
      <c r="F136" s="24">
        <f t="shared" si="4"/>
        <v>103799</v>
      </c>
      <c r="G136" s="24">
        <f>(INDEX(TRUST_RAW!$CA$4:$CA$152,MATCH(TRUST_TOTALS_RAW!$A136,TRUST_RAW!$B$4:$B$152,FALSE)))+(INDEX(TRUST_RAW!$CB$4:$CB$152,MATCH(TRUST_TOTALS_RAW!$A136,TRUST_RAW!$B$4:$B$152,FALSE)))+(INDEX(TRUST_RAW!$CC$4:$CC$152,MATCH(TRUST_TOTALS_RAW!$A136,TRUST_RAW!$B$4:$B$152,FALSE)))+(INDEX(TRUST_RAW!$CD$4:$CD$152,MATCH(TRUST_TOTALS_RAW!$A136,TRUST_RAW!$B$4:$B$152,FALSE)))+(INDEX(TRUST_RAW!$CE$4:$CE$152,MATCH(TRUST_TOTALS_RAW!$A136,TRUST_RAW!$B$4:$B$152,FALSE)))</f>
        <v>8391</v>
      </c>
      <c r="H136" s="85">
        <f t="shared" si="5"/>
        <v>16640</v>
      </c>
      <c r="I136" s="85"/>
    </row>
    <row r="137" spans="1:9" x14ac:dyDescent="0.35">
      <c r="A137" s="24" t="s">
        <v>930</v>
      </c>
      <c r="B137" s="24">
        <v>18733</v>
      </c>
      <c r="C137" s="24">
        <v>13409</v>
      </c>
      <c r="D137" s="24">
        <v>12220</v>
      </c>
      <c r="E137" s="24">
        <v>80398</v>
      </c>
      <c r="F137" s="24">
        <f t="shared" si="4"/>
        <v>80398</v>
      </c>
      <c r="G137" s="24">
        <f>(INDEX(TRUST_RAW!$CA$4:$CA$152,MATCH(TRUST_TOTALS_RAW!$A137,TRUST_RAW!$B$4:$B$152,FALSE)))+(INDEX(TRUST_RAW!$CB$4:$CB$152,MATCH(TRUST_TOTALS_RAW!$A137,TRUST_RAW!$B$4:$B$152,FALSE)))+(INDEX(TRUST_RAW!$CC$4:$CC$152,MATCH(TRUST_TOTALS_RAW!$A137,TRUST_RAW!$B$4:$B$152,FALSE)))+(INDEX(TRUST_RAW!$CD$4:$CD$152,MATCH(TRUST_TOTALS_RAW!$A137,TRUST_RAW!$B$4:$B$152,FALSE)))+(INDEX(TRUST_RAW!$CE$4:$CE$152,MATCH(TRUST_TOTALS_RAW!$A137,TRUST_RAW!$B$4:$B$152,FALSE)))</f>
        <v>12087</v>
      </c>
      <c r="H137" s="85">
        <f t="shared" si="5"/>
        <v>25629</v>
      </c>
      <c r="I137" s="85"/>
    </row>
    <row r="138" spans="1:9" x14ac:dyDescent="0.35">
      <c r="A138" s="24" t="s">
        <v>932</v>
      </c>
      <c r="B138" s="24">
        <v>21867</v>
      </c>
      <c r="C138" s="24">
        <v>23884</v>
      </c>
      <c r="D138" s="24">
        <v>16213</v>
      </c>
      <c r="E138" s="24">
        <v>174815</v>
      </c>
      <c r="F138" s="24">
        <f t="shared" si="4"/>
        <v>174815</v>
      </c>
      <c r="G138" s="24">
        <f>(INDEX(TRUST_RAW!$CA$4:$CA$152,MATCH(TRUST_TOTALS_RAW!$A138,TRUST_RAW!$B$4:$B$152,FALSE)))+(INDEX(TRUST_RAW!$CB$4:$CB$152,MATCH(TRUST_TOTALS_RAW!$A138,TRUST_RAW!$B$4:$B$152,FALSE)))+(INDEX(TRUST_RAW!$CC$4:$CC$152,MATCH(TRUST_TOTALS_RAW!$A138,TRUST_RAW!$B$4:$B$152,FALSE)))+(INDEX(TRUST_RAW!$CD$4:$CD$152,MATCH(TRUST_TOTALS_RAW!$A138,TRUST_RAW!$B$4:$B$152,FALSE)))+(INDEX(TRUST_RAW!$CE$4:$CE$152,MATCH(TRUST_TOTALS_RAW!$A138,TRUST_RAW!$B$4:$B$152,FALSE)))</f>
        <v>19640</v>
      </c>
      <c r="H138" s="85">
        <f t="shared" si="5"/>
        <v>40097</v>
      </c>
      <c r="I138" s="85"/>
    </row>
    <row r="139" spans="1:9" x14ac:dyDescent="0.35">
      <c r="A139" s="24" t="s">
        <v>934</v>
      </c>
      <c r="B139" s="24">
        <v>20011</v>
      </c>
      <c r="C139" s="24">
        <v>16000</v>
      </c>
      <c r="D139" s="24">
        <v>14444</v>
      </c>
      <c r="E139" s="24">
        <v>109773</v>
      </c>
      <c r="F139" s="24">
        <f t="shared" si="4"/>
        <v>109773</v>
      </c>
      <c r="G139" s="24">
        <f>(INDEX(TRUST_RAW!$CA$4:$CA$152,MATCH(TRUST_TOTALS_RAW!$A139,TRUST_RAW!$B$4:$B$152,FALSE)))+(INDEX(TRUST_RAW!$CB$4:$CB$152,MATCH(TRUST_TOTALS_RAW!$A139,TRUST_RAW!$B$4:$B$152,FALSE)))+(INDEX(TRUST_RAW!$CC$4:$CC$152,MATCH(TRUST_TOTALS_RAW!$A139,TRUST_RAW!$B$4:$B$152,FALSE)))+(INDEX(TRUST_RAW!$CD$4:$CD$152,MATCH(TRUST_TOTALS_RAW!$A139,TRUST_RAW!$B$4:$B$152,FALSE)))+(INDEX(TRUST_RAW!$CE$4:$CE$152,MATCH(TRUST_TOTALS_RAW!$A139,TRUST_RAW!$B$4:$B$152,FALSE)))</f>
        <v>16136</v>
      </c>
      <c r="H139" s="85">
        <f t="shared" si="5"/>
        <v>30444</v>
      </c>
      <c r="I139" s="85"/>
    </row>
    <row r="140" spans="1:9" x14ac:dyDescent="0.35">
      <c r="A140" s="24" t="s">
        <v>936</v>
      </c>
      <c r="B140" s="24">
        <v>26682</v>
      </c>
      <c r="C140" s="24">
        <v>18487</v>
      </c>
      <c r="D140" s="24">
        <v>14972</v>
      </c>
      <c r="E140" s="24">
        <v>91244</v>
      </c>
      <c r="F140" s="24">
        <f t="shared" si="4"/>
        <v>91244</v>
      </c>
      <c r="G140" s="24">
        <f>(INDEX(TRUST_RAW!$CA$4:$CA$152,MATCH(TRUST_TOTALS_RAW!$A140,TRUST_RAW!$B$4:$B$152,FALSE)))+(INDEX(TRUST_RAW!$CB$4:$CB$152,MATCH(TRUST_TOTALS_RAW!$A140,TRUST_RAW!$B$4:$B$152,FALSE)))+(INDEX(TRUST_RAW!$CC$4:$CC$152,MATCH(TRUST_TOTALS_RAW!$A140,TRUST_RAW!$B$4:$B$152,FALSE)))+(INDEX(TRUST_RAW!$CD$4:$CD$152,MATCH(TRUST_TOTALS_RAW!$A140,TRUST_RAW!$B$4:$B$152,FALSE)))+(INDEX(TRUST_RAW!$CE$4:$CE$152,MATCH(TRUST_TOTALS_RAW!$A140,TRUST_RAW!$B$4:$B$152,FALSE)))</f>
        <v>15686</v>
      </c>
      <c r="H140" s="85">
        <f t="shared" si="5"/>
        <v>33459</v>
      </c>
      <c r="I140" s="85"/>
    </row>
    <row r="141" spans="1:9" x14ac:dyDescent="0.35">
      <c r="A141" s="24" t="s">
        <v>938</v>
      </c>
      <c r="B141" s="24">
        <v>22423</v>
      </c>
      <c r="C141" s="24">
        <v>15135</v>
      </c>
      <c r="D141" s="24">
        <v>11549</v>
      </c>
      <c r="E141" s="24">
        <v>108302</v>
      </c>
      <c r="F141" s="24">
        <f t="shared" si="4"/>
        <v>108302</v>
      </c>
      <c r="G141" s="24">
        <f>(INDEX(TRUST_RAW!$CA$4:$CA$152,MATCH(TRUST_TOTALS_RAW!$A141,TRUST_RAW!$B$4:$B$152,FALSE)))+(INDEX(TRUST_RAW!$CB$4:$CB$152,MATCH(TRUST_TOTALS_RAW!$A141,TRUST_RAW!$B$4:$B$152,FALSE)))+(INDEX(TRUST_RAW!$CC$4:$CC$152,MATCH(TRUST_TOTALS_RAW!$A141,TRUST_RAW!$B$4:$B$152,FALSE)))+(INDEX(TRUST_RAW!$CD$4:$CD$152,MATCH(TRUST_TOTALS_RAW!$A141,TRUST_RAW!$B$4:$B$152,FALSE)))+(INDEX(TRUST_RAW!$CE$4:$CE$152,MATCH(TRUST_TOTALS_RAW!$A141,TRUST_RAW!$B$4:$B$152,FALSE)))</f>
        <v>14076</v>
      </c>
      <c r="H141" s="85">
        <f t="shared" si="5"/>
        <v>26684</v>
      </c>
      <c r="I141" s="85"/>
    </row>
    <row r="142" spans="1:9" x14ac:dyDescent="0.35">
      <c r="A142" s="24" t="s">
        <v>940</v>
      </c>
      <c r="B142" s="24">
        <v>21851</v>
      </c>
      <c r="C142" s="24">
        <v>13429</v>
      </c>
      <c r="D142" s="24">
        <v>9694</v>
      </c>
      <c r="E142" s="24">
        <v>172661</v>
      </c>
      <c r="F142" s="24">
        <f t="shared" si="4"/>
        <v>172661</v>
      </c>
      <c r="G142" s="24">
        <f>(INDEX(TRUST_RAW!$CA$4:$CA$152,MATCH(TRUST_TOTALS_RAW!$A142,TRUST_RAW!$B$4:$B$152,FALSE)))+(INDEX(TRUST_RAW!$CB$4:$CB$152,MATCH(TRUST_TOTALS_RAW!$A142,TRUST_RAW!$B$4:$B$152,FALSE)))+(INDEX(TRUST_RAW!$CC$4:$CC$152,MATCH(TRUST_TOTALS_RAW!$A142,TRUST_RAW!$B$4:$B$152,FALSE)))+(INDEX(TRUST_RAW!$CD$4:$CD$152,MATCH(TRUST_TOTALS_RAW!$A142,TRUST_RAW!$B$4:$B$152,FALSE)))+(INDEX(TRUST_RAW!$CE$4:$CE$152,MATCH(TRUST_TOTALS_RAW!$A142,TRUST_RAW!$B$4:$B$152,FALSE)))</f>
        <v>11135</v>
      </c>
      <c r="H142" s="85">
        <f t="shared" si="5"/>
        <v>23123</v>
      </c>
      <c r="I142" s="85"/>
    </row>
    <row r="143" spans="1:9" x14ac:dyDescent="0.35">
      <c r="A143" s="24" t="s">
        <v>942</v>
      </c>
      <c r="B143" s="24">
        <v>15343</v>
      </c>
      <c r="C143" s="24">
        <v>12379</v>
      </c>
      <c r="D143" s="24">
        <v>14642</v>
      </c>
      <c r="E143" s="24">
        <v>73760</v>
      </c>
      <c r="F143" s="24">
        <f t="shared" si="4"/>
        <v>73760</v>
      </c>
      <c r="G143" s="24">
        <f>(INDEX(TRUST_RAW!$CA$4:$CA$152,MATCH(TRUST_TOTALS_RAW!$A143,TRUST_RAW!$B$4:$B$152,FALSE)))+(INDEX(TRUST_RAW!$CB$4:$CB$152,MATCH(TRUST_TOTALS_RAW!$A143,TRUST_RAW!$B$4:$B$152,FALSE)))+(INDEX(TRUST_RAW!$CC$4:$CC$152,MATCH(TRUST_TOTALS_RAW!$A143,TRUST_RAW!$B$4:$B$152,FALSE)))+(INDEX(TRUST_RAW!$CD$4:$CD$152,MATCH(TRUST_TOTALS_RAW!$A143,TRUST_RAW!$B$4:$B$152,FALSE)))+(INDEX(TRUST_RAW!$CE$4:$CE$152,MATCH(TRUST_TOTALS_RAW!$A143,TRUST_RAW!$B$4:$B$152,FALSE)))</f>
        <v>13088</v>
      </c>
      <c r="H143" s="85">
        <f t="shared" si="5"/>
        <v>27021</v>
      </c>
      <c r="I143" s="85"/>
    </row>
    <row r="144" spans="1:9" x14ac:dyDescent="0.35">
      <c r="A144" s="24" t="s">
        <v>944</v>
      </c>
      <c r="B144" s="24">
        <v>15600</v>
      </c>
      <c r="C144" s="24">
        <v>11697</v>
      </c>
      <c r="D144" s="24">
        <v>12902</v>
      </c>
      <c r="E144" s="24">
        <v>98058</v>
      </c>
      <c r="F144" s="24">
        <f t="shared" si="4"/>
        <v>98058</v>
      </c>
      <c r="G144" s="24">
        <f>(INDEX(TRUST_RAW!$CA$4:$CA$152,MATCH(TRUST_TOTALS_RAW!$A144,TRUST_RAW!$B$4:$B$152,FALSE)))+(INDEX(TRUST_RAW!$CB$4:$CB$152,MATCH(TRUST_TOTALS_RAW!$A144,TRUST_RAW!$B$4:$B$152,FALSE)))+(INDEX(TRUST_RAW!$CC$4:$CC$152,MATCH(TRUST_TOTALS_RAW!$A144,TRUST_RAW!$B$4:$B$152,FALSE)))+(INDEX(TRUST_RAW!$CD$4:$CD$152,MATCH(TRUST_TOTALS_RAW!$A144,TRUST_RAW!$B$4:$B$152,FALSE)))+(INDEX(TRUST_RAW!$CE$4:$CE$152,MATCH(TRUST_TOTALS_RAW!$A144,TRUST_RAW!$B$4:$B$152,FALSE)))</f>
        <v>12132</v>
      </c>
      <c r="H144" s="85">
        <f t="shared" si="5"/>
        <v>24599</v>
      </c>
      <c r="I144" s="85"/>
    </row>
    <row r="145" spans="1:9" x14ac:dyDescent="0.35">
      <c r="A145" s="24" t="s">
        <v>946</v>
      </c>
      <c r="B145" s="24">
        <v>20989</v>
      </c>
      <c r="C145" s="24">
        <v>18685</v>
      </c>
      <c r="D145" s="24">
        <v>15163</v>
      </c>
      <c r="E145" s="24">
        <v>102382</v>
      </c>
      <c r="F145" s="24">
        <f t="shared" si="4"/>
        <v>102382</v>
      </c>
      <c r="G145" s="24">
        <f>(INDEX(TRUST_RAW!$CA$4:$CA$152,MATCH(TRUST_TOTALS_RAW!$A145,TRUST_RAW!$B$4:$B$152,FALSE)))+(INDEX(TRUST_RAW!$CB$4:$CB$152,MATCH(TRUST_TOTALS_RAW!$A145,TRUST_RAW!$B$4:$B$152,FALSE)))+(INDEX(TRUST_RAW!$CC$4:$CC$152,MATCH(TRUST_TOTALS_RAW!$A145,TRUST_RAW!$B$4:$B$152,FALSE)))+(INDEX(TRUST_RAW!$CD$4:$CD$152,MATCH(TRUST_TOTALS_RAW!$A145,TRUST_RAW!$B$4:$B$152,FALSE)))+(INDEX(TRUST_RAW!$CE$4:$CE$152,MATCH(TRUST_TOTALS_RAW!$A145,TRUST_RAW!$B$4:$B$152,FALSE)))</f>
        <v>16551</v>
      </c>
      <c r="H145" s="85">
        <f t="shared" si="5"/>
        <v>33848</v>
      </c>
      <c r="I145" s="85"/>
    </row>
    <row r="146" spans="1:9" x14ac:dyDescent="0.35">
      <c r="A146" s="24" t="s">
        <v>948</v>
      </c>
      <c r="B146" s="24">
        <v>11757</v>
      </c>
      <c r="C146" s="24">
        <v>9507</v>
      </c>
      <c r="D146" s="24">
        <v>11872</v>
      </c>
      <c r="E146" s="24">
        <v>107187</v>
      </c>
      <c r="F146" s="24">
        <f t="shared" si="4"/>
        <v>107187</v>
      </c>
      <c r="G146" s="24">
        <f>(INDEX(TRUST_RAW!$CA$4:$CA$152,MATCH(TRUST_TOTALS_RAW!$A146,TRUST_RAW!$B$4:$B$152,FALSE)))+(INDEX(TRUST_RAW!$CB$4:$CB$152,MATCH(TRUST_TOTALS_RAW!$A146,TRUST_RAW!$B$4:$B$152,FALSE)))+(INDEX(TRUST_RAW!$CC$4:$CC$152,MATCH(TRUST_TOTALS_RAW!$A146,TRUST_RAW!$B$4:$B$152,FALSE)))+(INDEX(TRUST_RAW!$CD$4:$CD$152,MATCH(TRUST_TOTALS_RAW!$A146,TRUST_RAW!$B$4:$B$152,FALSE)))+(INDEX(TRUST_RAW!$CE$4:$CE$152,MATCH(TRUST_TOTALS_RAW!$A146,TRUST_RAW!$B$4:$B$152,FALSE)))</f>
        <v>11341</v>
      </c>
      <c r="H146" s="85">
        <f t="shared" si="5"/>
        <v>21379</v>
      </c>
      <c r="I146" s="85"/>
    </row>
    <row r="147" spans="1:9" x14ac:dyDescent="0.35">
      <c r="A147" s="24" t="s">
        <v>950</v>
      </c>
      <c r="B147" s="24">
        <v>16221</v>
      </c>
      <c r="C147" s="24">
        <v>13554</v>
      </c>
      <c r="D147" s="24">
        <v>9699</v>
      </c>
      <c r="E147" s="24">
        <v>84296</v>
      </c>
      <c r="F147" s="24">
        <f t="shared" si="4"/>
        <v>84296</v>
      </c>
      <c r="G147" s="24">
        <f>(INDEX(TRUST_RAW!$CA$4:$CA$152,MATCH(TRUST_TOTALS_RAW!$A147,TRUST_RAW!$B$4:$B$152,FALSE)))+(INDEX(TRUST_RAW!$CB$4:$CB$152,MATCH(TRUST_TOTALS_RAW!$A147,TRUST_RAW!$B$4:$B$152,FALSE)))+(INDEX(TRUST_RAW!$CC$4:$CC$152,MATCH(TRUST_TOTALS_RAW!$A147,TRUST_RAW!$B$4:$B$152,FALSE)))+(INDEX(TRUST_RAW!$CD$4:$CD$152,MATCH(TRUST_TOTALS_RAW!$A147,TRUST_RAW!$B$4:$B$152,FALSE)))+(INDEX(TRUST_RAW!$CE$4:$CE$152,MATCH(TRUST_TOTALS_RAW!$A147,TRUST_RAW!$B$4:$B$152,FALSE)))</f>
        <v>12697</v>
      </c>
      <c r="H147" s="85">
        <f t="shared" si="5"/>
        <v>23253</v>
      </c>
      <c r="I147" s="85"/>
    </row>
    <row r="148" spans="1:9" x14ac:dyDescent="0.35">
      <c r="A148" s="24" t="s">
        <v>952</v>
      </c>
      <c r="B148" s="24">
        <v>12860</v>
      </c>
      <c r="C148" s="24">
        <v>12924</v>
      </c>
      <c r="D148" s="24">
        <v>10578</v>
      </c>
      <c r="E148" s="24">
        <v>97908</v>
      </c>
      <c r="F148" s="24">
        <f t="shared" si="4"/>
        <v>97908</v>
      </c>
      <c r="G148" s="24">
        <f>(INDEX(TRUST_RAW!$CA$4:$CA$152,MATCH(TRUST_TOTALS_RAW!$A148,TRUST_RAW!$B$4:$B$152,FALSE)))+(INDEX(TRUST_RAW!$CB$4:$CB$152,MATCH(TRUST_TOTALS_RAW!$A148,TRUST_RAW!$B$4:$B$152,FALSE)))+(INDEX(TRUST_RAW!$CC$4:$CC$152,MATCH(TRUST_TOTALS_RAW!$A148,TRUST_RAW!$B$4:$B$152,FALSE)))+(INDEX(TRUST_RAW!$CD$4:$CD$152,MATCH(TRUST_TOTALS_RAW!$A148,TRUST_RAW!$B$4:$B$152,FALSE)))+(INDEX(TRUST_RAW!$CE$4:$CE$152,MATCH(TRUST_TOTALS_RAW!$A148,TRUST_RAW!$B$4:$B$152,FALSE)))</f>
        <v>11821</v>
      </c>
      <c r="H148" s="85">
        <f t="shared" si="5"/>
        <v>23502</v>
      </c>
      <c r="I148" s="85"/>
    </row>
    <row r="149" spans="1:9" x14ac:dyDescent="0.35">
      <c r="A149" s="24" t="s">
        <v>954</v>
      </c>
      <c r="B149" s="24">
        <v>16878</v>
      </c>
      <c r="C149" s="24">
        <v>13966</v>
      </c>
      <c r="D149" s="24">
        <v>10861</v>
      </c>
      <c r="E149" s="24">
        <v>125263</v>
      </c>
      <c r="F149" s="24">
        <f t="shared" si="4"/>
        <v>125263</v>
      </c>
      <c r="G149" s="24">
        <f>(INDEX(TRUST_RAW!$CA$4:$CA$152,MATCH(TRUST_TOTALS_RAW!$A149,TRUST_RAW!$B$4:$B$152,FALSE)))+(INDEX(TRUST_RAW!$CB$4:$CB$152,MATCH(TRUST_TOTALS_RAW!$A149,TRUST_RAW!$B$4:$B$152,FALSE)))+(INDEX(TRUST_RAW!$CC$4:$CC$152,MATCH(TRUST_TOTALS_RAW!$A149,TRUST_RAW!$B$4:$B$152,FALSE)))+(INDEX(TRUST_RAW!$CD$4:$CD$152,MATCH(TRUST_TOTALS_RAW!$A149,TRUST_RAW!$B$4:$B$152,FALSE)))+(INDEX(TRUST_RAW!$CE$4:$CE$152,MATCH(TRUST_TOTALS_RAW!$A149,TRUST_RAW!$B$4:$B$152,FALSE)))</f>
        <v>11282</v>
      </c>
      <c r="H149" s="85">
        <f t="shared" si="5"/>
        <v>24827</v>
      </c>
      <c r="I149" s="85"/>
    </row>
    <row r="150" spans="1:9" x14ac:dyDescent="0.35">
      <c r="A150" s="24" t="s">
        <v>956</v>
      </c>
      <c r="B150" s="24">
        <v>25395</v>
      </c>
      <c r="C150" s="24">
        <v>20060</v>
      </c>
      <c r="D150" s="24">
        <v>20070</v>
      </c>
      <c r="E150" s="24">
        <v>142246</v>
      </c>
      <c r="F150" s="24">
        <f t="shared" si="4"/>
        <v>142246</v>
      </c>
      <c r="G150" s="24">
        <f>(INDEX(TRUST_RAW!$CA$4:$CA$152,MATCH(TRUST_TOTALS_RAW!$A150,TRUST_RAW!$B$4:$B$152,FALSE)))+(INDEX(TRUST_RAW!$CB$4:$CB$152,MATCH(TRUST_TOTALS_RAW!$A150,TRUST_RAW!$B$4:$B$152,FALSE)))+(INDEX(TRUST_RAW!$CC$4:$CC$152,MATCH(TRUST_TOTALS_RAW!$A150,TRUST_RAW!$B$4:$B$152,FALSE)))+(INDEX(TRUST_RAW!$CD$4:$CD$152,MATCH(TRUST_TOTALS_RAW!$A150,TRUST_RAW!$B$4:$B$152,FALSE)))+(INDEX(TRUST_RAW!$CE$4:$CE$152,MATCH(TRUST_TOTALS_RAW!$A150,TRUST_RAW!$B$4:$B$152,FALSE)))</f>
        <v>20697</v>
      </c>
      <c r="H150" s="85">
        <f t="shared" si="5"/>
        <v>40130</v>
      </c>
      <c r="I150" s="85"/>
    </row>
  </sheetData>
  <autoFilter ref="A1:F150"/>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M9" sqref="M9"/>
    </sheetView>
  </sheetViews>
  <sheetFormatPr defaultColWidth="8.81640625" defaultRowHeight="14.5" x14ac:dyDescent="0.35"/>
  <cols>
    <col min="1" max="1" width="8" style="24" customWidth="1"/>
    <col min="2" max="4" width="14" style="24" customWidth="1"/>
    <col min="5" max="5" width="16" style="24" customWidth="1"/>
    <col min="6" max="8" width="13" style="24" customWidth="1"/>
    <col min="9" max="10" width="14" style="24" customWidth="1"/>
    <col min="11" max="15" width="13" style="24" customWidth="1"/>
    <col min="16" max="16384" width="8.81640625" style="24"/>
  </cols>
  <sheetData>
    <row r="1" spans="1:16" x14ac:dyDescent="0.35">
      <c r="B1" s="283">
        <v>16</v>
      </c>
      <c r="C1" s="283"/>
      <c r="D1" s="283"/>
      <c r="E1" s="283"/>
      <c r="F1" s="283"/>
      <c r="G1" s="283"/>
      <c r="H1" s="283"/>
      <c r="I1" s="283"/>
      <c r="K1" s="283">
        <v>17</v>
      </c>
      <c r="L1" s="283"/>
      <c r="M1" s="283"/>
      <c r="N1" s="283"/>
      <c r="O1" s="283"/>
    </row>
    <row r="2" spans="1:16" x14ac:dyDescent="0.35">
      <c r="A2" s="24" t="s">
        <v>1776</v>
      </c>
      <c r="B2" s="24" t="s">
        <v>1777</v>
      </c>
      <c r="C2" s="24" t="s">
        <v>1778</v>
      </c>
      <c r="D2" s="24" t="s">
        <v>1779</v>
      </c>
      <c r="E2" s="24" t="s">
        <v>1780</v>
      </c>
      <c r="F2" s="24" t="s">
        <v>1781</v>
      </c>
      <c r="G2" s="24" t="s">
        <v>1782</v>
      </c>
      <c r="H2" s="24" t="s">
        <v>1783</v>
      </c>
      <c r="I2" s="24" t="s">
        <v>1784</v>
      </c>
      <c r="J2" s="56" t="s">
        <v>1286</v>
      </c>
      <c r="K2" s="24" t="s">
        <v>1785</v>
      </c>
      <c r="L2" s="24" t="s">
        <v>1786</v>
      </c>
      <c r="M2" s="24" t="s">
        <v>1787</v>
      </c>
      <c r="N2" s="24" t="s">
        <v>1788</v>
      </c>
      <c r="O2" s="24" t="s">
        <v>1789</v>
      </c>
    </row>
    <row r="3" spans="1:16" x14ac:dyDescent="0.35">
      <c r="A3" s="24" t="s">
        <v>1790</v>
      </c>
      <c r="B3" s="24">
        <v>319607</v>
      </c>
      <c r="C3" s="24">
        <v>345398</v>
      </c>
      <c r="D3" s="24">
        <v>310270</v>
      </c>
      <c r="E3" s="24">
        <v>260502</v>
      </c>
      <c r="F3" s="24">
        <v>297792</v>
      </c>
      <c r="G3" s="24">
        <v>278455</v>
      </c>
      <c r="H3" s="24">
        <v>204540</v>
      </c>
      <c r="I3" s="24">
        <v>118371</v>
      </c>
      <c r="J3" s="24">
        <f>SUM(B3:I3)</f>
        <v>2134935</v>
      </c>
      <c r="K3" s="24">
        <v>420078</v>
      </c>
      <c r="L3" s="24">
        <v>425844</v>
      </c>
      <c r="M3" s="24">
        <v>441194</v>
      </c>
      <c r="N3" s="24">
        <v>436558</v>
      </c>
      <c r="O3" s="24">
        <v>411261</v>
      </c>
      <c r="P3" s="24">
        <f>SUM(K3:O3)</f>
        <v>2134935</v>
      </c>
    </row>
    <row r="4" spans="1:16" x14ac:dyDescent="0.35">
      <c r="A4" s="24" t="s">
        <v>1881</v>
      </c>
      <c r="B4" s="61">
        <f>B3/$J$3</f>
        <v>0.14970338675416348</v>
      </c>
      <c r="C4" s="61">
        <f t="shared" ref="C4:I4" si="0">C3/$J$3</f>
        <v>0.16178384822020342</v>
      </c>
      <c r="D4" s="61">
        <f t="shared" si="0"/>
        <v>0.14532995149735237</v>
      </c>
      <c r="E4" s="61">
        <f t="shared" si="0"/>
        <v>0.12201870314552903</v>
      </c>
      <c r="F4" s="61">
        <f t="shared" si="0"/>
        <v>0.13948527706932529</v>
      </c>
      <c r="G4" s="61">
        <f t="shared" si="0"/>
        <v>0.13042785845939103</v>
      </c>
      <c r="H4" s="61">
        <f t="shared" si="0"/>
        <v>9.5806195504781172E-2</v>
      </c>
      <c r="I4" s="61">
        <f t="shared" si="0"/>
        <v>5.5444779349254195E-2</v>
      </c>
      <c r="K4" s="61">
        <f>K3/$P$3</f>
        <v>0.19676383590132721</v>
      </c>
      <c r="L4" s="61">
        <f>L3/$P$3</f>
        <v>0.19946462070273802</v>
      </c>
      <c r="M4" s="61">
        <f>M3/$P$3</f>
        <v>0.20665453514978208</v>
      </c>
      <c r="N4" s="61">
        <f>N3/$P$3</f>
        <v>0.20448304046727417</v>
      </c>
      <c r="O4" s="61">
        <f>O3/$P$3</f>
        <v>0.19263396777887851</v>
      </c>
    </row>
    <row r="6" spans="1:16" x14ac:dyDescent="0.35">
      <c r="B6" s="283">
        <v>18</v>
      </c>
      <c r="C6" s="283"/>
      <c r="D6" s="283"/>
      <c r="E6" s="283"/>
      <c r="F6" s="283"/>
      <c r="G6" s="283"/>
      <c r="H6" s="283"/>
      <c r="I6" s="283"/>
      <c r="J6" s="57"/>
    </row>
    <row r="7" spans="1:16" x14ac:dyDescent="0.35">
      <c r="A7" s="24" t="s">
        <v>1776</v>
      </c>
      <c r="B7" s="24" t="s">
        <v>1801</v>
      </c>
      <c r="C7" s="24" t="s">
        <v>1802</v>
      </c>
      <c r="D7" s="24" t="s">
        <v>1803</v>
      </c>
      <c r="E7" s="24" t="s">
        <v>1804</v>
      </c>
      <c r="F7" s="24" t="s">
        <v>1805</v>
      </c>
      <c r="G7" s="24" t="s">
        <v>1806</v>
      </c>
      <c r="H7" s="24" t="s">
        <v>1807</v>
      </c>
      <c r="I7" s="24" t="s">
        <v>1808</v>
      </c>
      <c r="J7" s="56" t="s">
        <v>1286</v>
      </c>
    </row>
    <row r="8" spans="1:16" x14ac:dyDescent="0.35">
      <c r="A8" s="24" t="s">
        <v>1790</v>
      </c>
      <c r="B8" s="24">
        <v>3012196</v>
      </c>
      <c r="C8" s="24">
        <v>2401021</v>
      </c>
      <c r="D8" s="24">
        <v>1464524</v>
      </c>
      <c r="E8" s="24">
        <v>694369</v>
      </c>
      <c r="F8" s="24">
        <v>3006983</v>
      </c>
      <c r="G8" s="24">
        <v>2203368</v>
      </c>
      <c r="H8" s="24">
        <v>1161029</v>
      </c>
      <c r="I8" s="24">
        <v>413530</v>
      </c>
      <c r="J8" s="24">
        <f>SUM(B8:I8)</f>
        <v>14357020</v>
      </c>
    </row>
    <row r="9" spans="1:16" x14ac:dyDescent="0.35">
      <c r="A9" s="24" t="s">
        <v>1881</v>
      </c>
      <c r="B9" s="61">
        <f>B8/$J$8</f>
        <v>0.2098064918764479</v>
      </c>
      <c r="C9" s="61">
        <f t="shared" ref="C9:I9" si="1">C8/$J$8</f>
        <v>0.16723672461276784</v>
      </c>
      <c r="D9" s="61">
        <f t="shared" si="1"/>
        <v>0.10200751966633745</v>
      </c>
      <c r="E9" s="61">
        <f t="shared" si="1"/>
        <v>4.8364423814969956E-2</v>
      </c>
      <c r="F9" s="61">
        <f t="shared" si="1"/>
        <v>0.20944339424198058</v>
      </c>
      <c r="G9" s="61">
        <f t="shared" si="1"/>
        <v>0.15346973118376933</v>
      </c>
      <c r="H9" s="61">
        <f t="shared" si="1"/>
        <v>8.0868383550346798E-2</v>
      </c>
      <c r="I9" s="61">
        <f t="shared" si="1"/>
        <v>2.8803331053380159E-2</v>
      </c>
      <c r="K9" s="61"/>
      <c r="L9" s="61"/>
      <c r="M9" s="61"/>
      <c r="N9" s="61"/>
      <c r="O9" s="61"/>
    </row>
    <row r="11" spans="1:16" x14ac:dyDescent="0.35">
      <c r="B11" s="281">
        <v>20</v>
      </c>
      <c r="C11" s="281"/>
      <c r="D11" s="281"/>
      <c r="E11" s="281"/>
      <c r="F11" s="281"/>
      <c r="G11" s="281"/>
      <c r="H11" s="281"/>
      <c r="I11" s="281"/>
      <c r="J11" s="58"/>
      <c r="K11" s="86"/>
      <c r="L11" s="86"/>
      <c r="M11" s="86"/>
      <c r="N11" s="86"/>
      <c r="O11" s="86"/>
    </row>
    <row r="12" spans="1:16" x14ac:dyDescent="0.35">
      <c r="A12" s="24" t="s">
        <v>1776</v>
      </c>
      <c r="B12" s="24" t="s">
        <v>1791</v>
      </c>
      <c r="C12" s="24" t="s">
        <v>1792</v>
      </c>
      <c r="D12" s="24" t="s">
        <v>1793</v>
      </c>
      <c r="E12" s="24" t="s">
        <v>1780</v>
      </c>
      <c r="F12" s="24" t="s">
        <v>1794</v>
      </c>
      <c r="G12" s="24" t="s">
        <v>1795</v>
      </c>
      <c r="H12" s="24" t="s">
        <v>1796</v>
      </c>
      <c r="I12" s="24" t="s">
        <v>1797</v>
      </c>
      <c r="J12" s="56" t="s">
        <v>1286</v>
      </c>
      <c r="K12" s="18" t="s">
        <v>1785</v>
      </c>
      <c r="L12" s="18" t="s">
        <v>1786</v>
      </c>
      <c r="M12" s="18" t="s">
        <v>1787</v>
      </c>
      <c r="N12" s="18" t="s">
        <v>1788</v>
      </c>
      <c r="O12" s="18" t="s">
        <v>1789</v>
      </c>
    </row>
    <row r="13" spans="1:16" x14ac:dyDescent="0.35">
      <c r="A13" s="24" t="s">
        <v>1790</v>
      </c>
      <c r="B13" s="24">
        <v>158461</v>
      </c>
      <c r="C13" s="24">
        <v>144560</v>
      </c>
      <c r="D13" s="24">
        <v>112467</v>
      </c>
      <c r="E13" s="24">
        <v>80970</v>
      </c>
      <c r="F13" s="24">
        <v>158259</v>
      </c>
      <c r="G13" s="24">
        <v>128934</v>
      </c>
      <c r="H13" s="24">
        <v>83651</v>
      </c>
      <c r="I13" s="24">
        <v>41694</v>
      </c>
      <c r="J13" s="24">
        <f>SUM(B13:I13)</f>
        <v>908996</v>
      </c>
      <c r="K13" s="18">
        <f>(INDEX(TRUST_RAW!$CA$4:$CA$152,MATCH(TRUST_TOTALS_RAW!$A2,TRUST_RAW!$B$4:$B$152,FALSE)))+(INDEX(TRUST_RAW!$CB$4:$CB$152,MATCH(TRUST_TOTALS_RAW!$A2,TRUST_RAW!$B$4:$B$152,FALSE)))+(INDEX(TRUST_RAW!$CC$4:$CC$152,MATCH(TRUST_TOTALS_RAW!$A2,TRUST_RAW!$B$4:$B$152,FALSE)))+(INDEX(TRUST_RAW!$CD$4:$CD$152,MATCH(TRUST_TOTALS_RAW!$A2,TRUST_RAW!$B$4:$B$152,FALSE)))+(INDEX(TRUST_RAW!$CE$4:$CE$152,MATCH(TRUST_TOTALS_RAW!$A2,TRUST_RAW!$B$4:$B$152,FALSE)))</f>
        <v>4314</v>
      </c>
      <c r="L13" s="18">
        <v>436558</v>
      </c>
      <c r="M13" s="18">
        <v>441194</v>
      </c>
      <c r="N13" s="18">
        <v>425844</v>
      </c>
      <c r="O13" s="18">
        <v>420078</v>
      </c>
    </row>
    <row r="14" spans="1:16" x14ac:dyDescent="0.35">
      <c r="A14" s="24" t="s">
        <v>1881</v>
      </c>
      <c r="B14" s="61">
        <f>B13/$J$13</f>
        <v>0.17432529956127421</v>
      </c>
      <c r="C14" s="61">
        <f t="shared" ref="C14:I14" si="2">C13/$J$13</f>
        <v>0.1590326030037536</v>
      </c>
      <c r="D14" s="61">
        <f t="shared" si="2"/>
        <v>0.12372661705882095</v>
      </c>
      <c r="E14" s="61">
        <f t="shared" si="2"/>
        <v>8.9076299565674658E-2</v>
      </c>
      <c r="F14" s="61">
        <f t="shared" si="2"/>
        <v>0.17410307636117212</v>
      </c>
      <c r="G14" s="61">
        <f t="shared" si="2"/>
        <v>0.14184220832654929</v>
      </c>
      <c r="H14" s="61">
        <f t="shared" si="2"/>
        <v>9.202570748386131E-2</v>
      </c>
      <c r="I14" s="61">
        <f t="shared" si="2"/>
        <v>4.58681886388939E-2</v>
      </c>
    </row>
    <row r="18" spans="1:12" x14ac:dyDescent="0.35">
      <c r="B18" s="281">
        <v>36</v>
      </c>
      <c r="C18" s="281"/>
      <c r="D18" s="281"/>
    </row>
    <row r="19" spans="1:12" x14ac:dyDescent="0.35">
      <c r="A19" s="24" t="s">
        <v>1776</v>
      </c>
      <c r="B19" s="24" t="s">
        <v>1798</v>
      </c>
      <c r="C19" s="24" t="s">
        <v>1799</v>
      </c>
      <c r="D19" s="24" t="s">
        <v>1800</v>
      </c>
    </row>
    <row r="20" spans="1:12" x14ac:dyDescent="0.35">
      <c r="A20" s="24" t="s">
        <v>1790</v>
      </c>
      <c r="B20" s="24">
        <v>436690</v>
      </c>
      <c r="C20" s="24">
        <v>585016</v>
      </c>
      <c r="D20" s="24">
        <v>688353</v>
      </c>
    </row>
    <row r="23" spans="1:12" x14ac:dyDescent="0.35">
      <c r="B23" s="291">
        <v>22</v>
      </c>
      <c r="C23" s="292"/>
      <c r="D23" s="292"/>
      <c r="E23" s="292"/>
      <c r="F23" s="292"/>
      <c r="G23" s="292"/>
      <c r="H23" s="292"/>
      <c r="I23" s="292"/>
    </row>
    <row r="24" spans="1:12" x14ac:dyDescent="0.35">
      <c r="A24" s="24" t="s">
        <v>1776</v>
      </c>
      <c r="B24" s="88" t="s">
        <v>740</v>
      </c>
      <c r="C24" s="88" t="s">
        <v>741</v>
      </c>
      <c r="D24" s="88" t="s">
        <v>742</v>
      </c>
      <c r="E24" s="88" t="s">
        <v>743</v>
      </c>
      <c r="F24" s="88" t="s">
        <v>744</v>
      </c>
      <c r="G24" s="88" t="s">
        <v>745</v>
      </c>
      <c r="H24" s="88" t="s">
        <v>746</v>
      </c>
      <c r="I24" s="88" t="s">
        <v>747</v>
      </c>
      <c r="J24" s="89" t="s">
        <v>1286</v>
      </c>
    </row>
    <row r="25" spans="1:12" x14ac:dyDescent="0.35">
      <c r="A25" s="24" t="s">
        <v>1790</v>
      </c>
      <c r="B25" s="24">
        <v>228569</v>
      </c>
      <c r="C25" s="24">
        <v>265726</v>
      </c>
      <c r="D25" s="24">
        <v>252697</v>
      </c>
      <c r="E25" s="24">
        <v>217280</v>
      </c>
      <c r="F25" s="24">
        <v>235994</v>
      </c>
      <c r="G25" s="24">
        <v>230520</v>
      </c>
      <c r="H25" s="24">
        <v>175334</v>
      </c>
      <c r="I25" s="24">
        <v>103939</v>
      </c>
      <c r="J25" s="24">
        <f>SUM(B25:I25)</f>
        <v>1710059</v>
      </c>
      <c r="L25" s="107"/>
    </row>
    <row r="26" spans="1:12" x14ac:dyDescent="0.35">
      <c r="A26" s="24" t="s">
        <v>1881</v>
      </c>
      <c r="B26" s="61">
        <f>B25/$J$25</f>
        <v>0.13366147015980151</v>
      </c>
      <c r="C26" s="61">
        <f t="shared" ref="C26:H26" si="3">C25/$J$25</f>
        <v>0.15538996022944238</v>
      </c>
      <c r="D26" s="61">
        <f t="shared" si="3"/>
        <v>0.14777092486282636</v>
      </c>
      <c r="E26" s="61">
        <f t="shared" si="3"/>
        <v>0.12705994354580749</v>
      </c>
      <c r="F26" s="61">
        <f t="shared" si="3"/>
        <v>0.13800342561280049</v>
      </c>
      <c r="G26" s="61">
        <f t="shared" si="3"/>
        <v>0.13480236646805754</v>
      </c>
      <c r="H26" s="61">
        <f t="shared" si="3"/>
        <v>0.10253096530587541</v>
      </c>
      <c r="I26" s="61">
        <f>I25/$J$25</f>
        <v>6.0780943815388823E-2</v>
      </c>
    </row>
    <row r="28" spans="1:12" x14ac:dyDescent="0.35">
      <c r="B28" s="290">
        <v>22</v>
      </c>
      <c r="C28" s="290"/>
      <c r="D28" s="290"/>
      <c r="E28" s="290"/>
      <c r="F28" s="290"/>
      <c r="G28" s="290"/>
      <c r="H28" s="290"/>
      <c r="I28" s="290"/>
    </row>
    <row r="29" spans="1:12" x14ac:dyDescent="0.35">
      <c r="A29" s="24" t="s">
        <v>1776</v>
      </c>
      <c r="B29" s="88" t="s">
        <v>748</v>
      </c>
      <c r="C29" s="88" t="s">
        <v>749</v>
      </c>
      <c r="D29" s="88" t="s">
        <v>750</v>
      </c>
      <c r="E29" s="88" t="s">
        <v>751</v>
      </c>
      <c r="F29" s="88" t="s">
        <v>752</v>
      </c>
      <c r="G29" s="88" t="s">
        <v>753</v>
      </c>
      <c r="H29" s="88" t="s">
        <v>754</v>
      </c>
      <c r="I29" s="88" t="s">
        <v>755</v>
      </c>
      <c r="J29" s="89" t="s">
        <v>1286</v>
      </c>
    </row>
    <row r="30" spans="1:12" x14ac:dyDescent="0.35">
      <c r="A30" s="24" t="s">
        <v>1790</v>
      </c>
      <c r="B30" s="24">
        <v>338666</v>
      </c>
      <c r="C30" s="24">
        <v>241715</v>
      </c>
      <c r="D30" s="24">
        <v>127417</v>
      </c>
      <c r="E30" s="24">
        <v>48154</v>
      </c>
      <c r="F30" s="24">
        <v>359532</v>
      </c>
      <c r="G30" s="24">
        <v>248167</v>
      </c>
      <c r="H30" s="24">
        <v>119412</v>
      </c>
      <c r="I30" s="24">
        <v>37236</v>
      </c>
      <c r="J30" s="24">
        <f>SUM(B30:I30)</f>
        <v>1520299</v>
      </c>
    </row>
    <row r="31" spans="1:12" x14ac:dyDescent="0.35">
      <c r="A31" s="24" t="s">
        <v>1881</v>
      </c>
      <c r="B31" s="61">
        <f t="shared" ref="B31:H31" si="4">B30/$J$30</f>
        <v>0.22276275916776897</v>
      </c>
      <c r="C31" s="61">
        <f t="shared" si="4"/>
        <v>0.15899175096477733</v>
      </c>
      <c r="D31" s="61">
        <f t="shared" si="4"/>
        <v>8.3810487279147056E-2</v>
      </c>
      <c r="E31" s="61">
        <f t="shared" si="4"/>
        <v>3.16740325422828E-2</v>
      </c>
      <c r="F31" s="61">
        <f t="shared" si="4"/>
        <v>0.23648769090817004</v>
      </c>
      <c r="G31" s="61">
        <f t="shared" si="4"/>
        <v>0.16323565298668222</v>
      </c>
      <c r="H31" s="61">
        <f t="shared" si="4"/>
        <v>7.8545075672614401E-2</v>
      </c>
      <c r="I31" s="61">
        <f>I30/$J$30</f>
        <v>2.4492550478557178E-2</v>
      </c>
    </row>
    <row r="34" spans="1:10" x14ac:dyDescent="0.35">
      <c r="B34" s="289">
        <v>38</v>
      </c>
      <c r="C34" s="289"/>
      <c r="D34" s="289"/>
      <c r="E34" s="289"/>
      <c r="F34" s="289"/>
      <c r="G34" s="289"/>
      <c r="H34" s="289"/>
      <c r="I34" s="289"/>
    </row>
    <row r="35" spans="1:10" x14ac:dyDescent="0.35">
      <c r="A35" s="24" t="s">
        <v>1776</v>
      </c>
      <c r="B35" s="24" t="s">
        <v>1961</v>
      </c>
      <c r="C35" s="24" t="s">
        <v>1962</v>
      </c>
      <c r="D35" s="24" t="s">
        <v>1963</v>
      </c>
      <c r="E35" s="24" t="s">
        <v>1964</v>
      </c>
      <c r="F35" s="24" t="s">
        <v>1965</v>
      </c>
      <c r="G35" s="24" t="s">
        <v>1966</v>
      </c>
      <c r="H35" s="24" t="s">
        <v>1967</v>
      </c>
      <c r="I35" s="24" t="s">
        <v>1968</v>
      </c>
      <c r="J35" s="89" t="s">
        <v>1286</v>
      </c>
    </row>
    <row r="36" spans="1:10" x14ac:dyDescent="0.35">
      <c r="A36" s="24" t="s">
        <v>1790</v>
      </c>
      <c r="B36" s="24">
        <v>567235</v>
      </c>
      <c r="C36" s="24">
        <v>507441</v>
      </c>
      <c r="D36" s="24">
        <v>380114</v>
      </c>
      <c r="E36" s="24">
        <v>265434</v>
      </c>
      <c r="F36" s="24">
        <v>595526</v>
      </c>
      <c r="G36" s="24">
        <v>478687</v>
      </c>
      <c r="H36" s="24">
        <v>294746</v>
      </c>
      <c r="I36" s="24">
        <v>141175</v>
      </c>
      <c r="J36" s="24">
        <f>SUM(B36:I36)</f>
        <v>3230358</v>
      </c>
    </row>
  </sheetData>
  <mergeCells count="8">
    <mergeCell ref="B34:I34"/>
    <mergeCell ref="B28:I28"/>
    <mergeCell ref="B1:I1"/>
    <mergeCell ref="K1:O1"/>
    <mergeCell ref="B6:I6"/>
    <mergeCell ref="B11:I11"/>
    <mergeCell ref="B18:D18"/>
    <mergeCell ref="B23:I23"/>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6"/>
  <sheetViews>
    <sheetView zoomScale="80" zoomScaleNormal="80" workbookViewId="0">
      <pane xSplit="4" ySplit="3" topLeftCell="AE142" activePane="bottomRight" state="frozen"/>
      <selection activeCell="N98" sqref="N98:O98"/>
      <selection pane="topRight" activeCell="N98" sqref="N98:O98"/>
      <selection pane="bottomLeft" activeCell="N98" sqref="N98:O98"/>
      <selection pane="bottomRight" activeCell="E4" sqref="E4:AK152"/>
    </sheetView>
  </sheetViews>
  <sheetFormatPr defaultColWidth="11.54296875" defaultRowHeight="12" customHeight="1" x14ac:dyDescent="0.25"/>
  <cols>
    <col min="1" max="1" width="14" style="31" bestFit="1" customWidth="1"/>
    <col min="2" max="2" width="13" style="31" bestFit="1" customWidth="1"/>
    <col min="3" max="3" width="10.7265625" style="31" customWidth="1"/>
    <col min="4" max="4" width="67" style="31" customWidth="1"/>
    <col min="5" max="5" width="15" style="31" bestFit="1" customWidth="1"/>
    <col min="6" max="6" width="21" style="31" bestFit="1" customWidth="1"/>
    <col min="7" max="7" width="16" style="31" bestFit="1" customWidth="1"/>
    <col min="8" max="8" width="20" style="31" bestFit="1" customWidth="1"/>
    <col min="9" max="9" width="26" style="31" bestFit="1" customWidth="1"/>
    <col min="10" max="10" width="21" style="31" bestFit="1" customWidth="1"/>
    <col min="11" max="11" width="15" style="31" bestFit="1" customWidth="1"/>
    <col min="12" max="12" width="21" style="31" bestFit="1" customWidth="1"/>
    <col min="13" max="13" width="16" style="31" bestFit="1" customWidth="1"/>
    <col min="14" max="14" width="20" style="31" bestFit="1" customWidth="1"/>
    <col min="15" max="15" width="26" style="31" bestFit="1" customWidth="1"/>
    <col min="16" max="16" width="21" style="31" bestFit="1" customWidth="1"/>
    <col min="17" max="17" width="15" style="31" bestFit="1" customWidth="1"/>
    <col min="18" max="18" width="21" style="31" bestFit="1" customWidth="1"/>
    <col min="19" max="19" width="16" style="31" bestFit="1" customWidth="1"/>
    <col min="20" max="20" width="20" style="31" bestFit="1" customWidth="1"/>
    <col min="21" max="21" width="26" style="31" bestFit="1" customWidth="1"/>
    <col min="22" max="22" width="21" style="31" bestFit="1" customWidth="1"/>
    <col min="23" max="23" width="22" style="31" bestFit="1" customWidth="1"/>
    <col min="24" max="24" width="28" style="31" bestFit="1" customWidth="1"/>
    <col min="25" max="25" width="23" style="31" bestFit="1" customWidth="1"/>
    <col min="26" max="26" width="15" style="31" bestFit="1" customWidth="1"/>
    <col min="27" max="27" width="21" style="31" bestFit="1" customWidth="1"/>
    <col min="28" max="28" width="16" style="31" bestFit="1" customWidth="1"/>
    <col min="29" max="29" width="17" style="31" bestFit="1" customWidth="1"/>
    <col min="30" max="30" width="22" style="31" bestFit="1" customWidth="1"/>
    <col min="31" max="31" width="14" style="31" bestFit="1" customWidth="1"/>
    <col min="32" max="32" width="23" style="31" bestFit="1" customWidth="1"/>
    <col min="33" max="33" width="28" style="31" bestFit="1" customWidth="1"/>
    <col min="34" max="34" width="26" style="31" bestFit="1" customWidth="1"/>
    <col min="35" max="35" width="17" style="31" bestFit="1" customWidth="1"/>
    <col min="36" max="36" width="19" style="31" bestFit="1" customWidth="1"/>
    <col min="37" max="37" width="18" style="31" bestFit="1" customWidth="1"/>
    <col min="38" max="16384" width="11.54296875" style="31"/>
  </cols>
  <sheetData>
    <row r="1" spans="1:37" ht="12" customHeight="1" x14ac:dyDescent="0.35">
      <c r="E1" s="52"/>
      <c r="F1" s="52"/>
      <c r="G1" s="52"/>
      <c r="H1" s="52"/>
      <c r="I1" s="52"/>
      <c r="J1" s="52"/>
      <c r="K1" s="277">
        <v>35</v>
      </c>
      <c r="L1" s="277"/>
      <c r="M1" s="277"/>
      <c r="N1" s="52"/>
      <c r="O1" s="52"/>
      <c r="P1" s="52"/>
      <c r="Q1" s="277">
        <v>36</v>
      </c>
      <c r="R1" s="277"/>
      <c r="S1" s="277"/>
      <c r="T1" s="52"/>
      <c r="U1" s="52"/>
      <c r="V1" s="52"/>
      <c r="W1" s="277">
        <v>37</v>
      </c>
      <c r="X1" s="277"/>
      <c r="Y1" s="277"/>
      <c r="Z1" s="277">
        <v>34</v>
      </c>
      <c r="AA1" s="277"/>
      <c r="AB1" s="277"/>
      <c r="AC1" s="288">
        <v>38</v>
      </c>
      <c r="AD1" s="288"/>
      <c r="AE1" s="288"/>
      <c r="AF1" s="288"/>
      <c r="AG1" s="288"/>
      <c r="AH1" s="288"/>
      <c r="AI1" s="288"/>
      <c r="AJ1" s="288"/>
      <c r="AK1" s="288"/>
    </row>
    <row r="2" spans="1:37" ht="12" customHeight="1" x14ac:dyDescent="0.35">
      <c r="E2" s="52"/>
      <c r="F2" s="52"/>
      <c r="G2" s="52"/>
      <c r="H2" s="52"/>
      <c r="I2" s="52"/>
      <c r="J2" s="52"/>
      <c r="K2" s="288" t="s">
        <v>1746</v>
      </c>
      <c r="L2" s="288"/>
      <c r="M2" s="288"/>
      <c r="N2" s="52"/>
      <c r="O2" s="52"/>
      <c r="P2" s="52"/>
      <c r="Q2" s="288" t="s">
        <v>1746</v>
      </c>
      <c r="R2" s="288"/>
      <c r="S2" s="288"/>
      <c r="T2" s="52"/>
      <c r="U2" s="52"/>
      <c r="V2" s="52"/>
      <c r="W2" s="288" t="s">
        <v>1747</v>
      </c>
      <c r="X2" s="288"/>
      <c r="Y2" s="288"/>
      <c r="Z2" s="288" t="s">
        <v>1415</v>
      </c>
      <c r="AA2" s="288"/>
      <c r="AB2" s="288"/>
      <c r="AC2" s="288" t="s">
        <v>1748</v>
      </c>
      <c r="AD2" s="288"/>
      <c r="AE2" s="288"/>
      <c r="AF2" s="288"/>
      <c r="AG2" s="288"/>
      <c r="AH2" s="288"/>
      <c r="AI2" s="288"/>
      <c r="AJ2" s="288"/>
      <c r="AK2" s="288"/>
    </row>
    <row r="3" spans="1:37" ht="13.9" customHeight="1" x14ac:dyDescent="0.25">
      <c r="A3" s="30" t="s">
        <v>711</v>
      </c>
      <c r="B3" s="30" t="s">
        <v>712</v>
      </c>
      <c r="C3" s="30" t="s">
        <v>713</v>
      </c>
      <c r="D3" s="44" t="s">
        <v>1878</v>
      </c>
      <c r="E3" s="30" t="s">
        <v>1863</v>
      </c>
      <c r="F3" s="30" t="s">
        <v>1864</v>
      </c>
      <c r="G3" s="30" t="s">
        <v>1865</v>
      </c>
      <c r="H3" s="30" t="s">
        <v>1866</v>
      </c>
      <c r="I3" s="30" t="s">
        <v>1867</v>
      </c>
      <c r="J3" s="30" t="s">
        <v>1868</v>
      </c>
      <c r="K3" s="30" t="s">
        <v>1112</v>
      </c>
      <c r="L3" s="30" t="s">
        <v>1113</v>
      </c>
      <c r="M3" s="30" t="s">
        <v>1114</v>
      </c>
      <c r="N3" s="30" t="s">
        <v>1869</v>
      </c>
      <c r="O3" s="30" t="s">
        <v>1870</v>
      </c>
      <c r="P3" s="30" t="s">
        <v>1871</v>
      </c>
      <c r="Q3" s="30" t="s">
        <v>1115</v>
      </c>
      <c r="R3" s="30" t="s">
        <v>1116</v>
      </c>
      <c r="S3" s="30" t="s">
        <v>1117</v>
      </c>
      <c r="T3" s="30" t="s">
        <v>1872</v>
      </c>
      <c r="U3" s="30" t="s">
        <v>1873</v>
      </c>
      <c r="V3" s="30" t="s">
        <v>1874</v>
      </c>
      <c r="W3" s="30" t="s">
        <v>1118</v>
      </c>
      <c r="X3" s="30" t="s">
        <v>1119</v>
      </c>
      <c r="Y3" s="30" t="s">
        <v>1120</v>
      </c>
      <c r="Z3" s="30" t="s">
        <v>1121</v>
      </c>
      <c r="AA3" s="30" t="s">
        <v>1122</v>
      </c>
      <c r="AB3" s="30" t="s">
        <v>1123</v>
      </c>
      <c r="AC3" s="30" t="s">
        <v>1124</v>
      </c>
      <c r="AD3" s="30" t="s">
        <v>1125</v>
      </c>
      <c r="AE3" s="30" t="s">
        <v>1126</v>
      </c>
      <c r="AF3" s="30" t="s">
        <v>1127</v>
      </c>
      <c r="AG3" s="30" t="s">
        <v>1128</v>
      </c>
      <c r="AH3" s="30" t="s">
        <v>1129</v>
      </c>
      <c r="AI3" s="30" t="s">
        <v>1130</v>
      </c>
      <c r="AJ3" s="30" t="s">
        <v>1131</v>
      </c>
      <c r="AK3" s="30" t="s">
        <v>1132</v>
      </c>
    </row>
    <row r="4" spans="1:37" ht="13.9" customHeight="1" x14ac:dyDescent="0.25">
      <c r="A4" s="32" t="s">
        <v>984</v>
      </c>
      <c r="B4" s="32" t="s">
        <v>984</v>
      </c>
      <c r="C4" s="32" t="s">
        <v>1167</v>
      </c>
      <c r="D4" s="32" t="s">
        <v>1557</v>
      </c>
      <c r="E4" s="33">
        <v>8527</v>
      </c>
      <c r="F4" s="33">
        <v>6620</v>
      </c>
      <c r="G4" s="33">
        <v>5236</v>
      </c>
      <c r="H4" s="37">
        <v>10252244.233999999</v>
      </c>
      <c r="I4" s="37">
        <v>12494851.882999999</v>
      </c>
      <c r="J4" s="37">
        <v>13425925.573999999</v>
      </c>
      <c r="K4" s="33">
        <v>3001</v>
      </c>
      <c r="L4" s="33">
        <v>4032</v>
      </c>
      <c r="M4" s="33">
        <v>4175</v>
      </c>
      <c r="N4" s="35">
        <v>5178082.7893000003</v>
      </c>
      <c r="O4" s="37">
        <v>10235590.408</v>
      </c>
      <c r="P4" s="37">
        <v>12476546.742000001</v>
      </c>
      <c r="Q4" s="33">
        <v>5526</v>
      </c>
      <c r="R4" s="33">
        <v>2588</v>
      </c>
      <c r="S4" s="33">
        <v>1061</v>
      </c>
      <c r="T4" s="37">
        <v>5074161.4450000003</v>
      </c>
      <c r="U4" s="37">
        <v>2259261.4750000001</v>
      </c>
      <c r="V4" s="35">
        <v>949378.83230000001</v>
      </c>
      <c r="W4" s="33">
        <v>14962</v>
      </c>
      <c r="X4" s="33">
        <v>36828</v>
      </c>
      <c r="Y4" s="33">
        <v>57847</v>
      </c>
      <c r="Z4" s="33">
        <v>5054</v>
      </c>
      <c r="AA4" s="33">
        <v>2819</v>
      </c>
      <c r="AB4" s="33">
        <v>1867</v>
      </c>
      <c r="AC4" s="33">
        <v>2223</v>
      </c>
      <c r="AD4" s="33">
        <v>414</v>
      </c>
      <c r="AE4" s="33">
        <v>5744</v>
      </c>
      <c r="AF4" s="33">
        <v>784</v>
      </c>
      <c r="AG4" s="33">
        <v>2036</v>
      </c>
      <c r="AH4" s="33">
        <v>857</v>
      </c>
      <c r="AI4" s="33">
        <v>211</v>
      </c>
      <c r="AJ4" s="33">
        <v>4217</v>
      </c>
      <c r="AK4" s="33">
        <v>690</v>
      </c>
    </row>
    <row r="5" spans="1:37" ht="13.9" customHeight="1" x14ac:dyDescent="0.25">
      <c r="A5" s="32" t="s">
        <v>962</v>
      </c>
      <c r="B5" s="32" t="s">
        <v>962</v>
      </c>
      <c r="C5" s="32" t="s">
        <v>963</v>
      </c>
      <c r="D5" s="32" t="s">
        <v>1543</v>
      </c>
      <c r="E5" s="33">
        <v>6406</v>
      </c>
      <c r="F5" s="33">
        <v>5179</v>
      </c>
      <c r="G5" s="33">
        <v>3449</v>
      </c>
      <c r="H5" s="35">
        <v>7574602.1575999996</v>
      </c>
      <c r="I5" s="35">
        <v>9185553.8732999992</v>
      </c>
      <c r="J5" s="35">
        <v>8982427.4481000006</v>
      </c>
      <c r="K5" s="33">
        <v>2117</v>
      </c>
      <c r="L5" s="33">
        <v>2945</v>
      </c>
      <c r="M5" s="33">
        <v>2854</v>
      </c>
      <c r="N5" s="35">
        <v>3755116.9060999998</v>
      </c>
      <c r="O5" s="35">
        <v>7335101.4792999998</v>
      </c>
      <c r="P5" s="35">
        <v>8386190.4968999997</v>
      </c>
      <c r="Q5" s="33">
        <v>4289</v>
      </c>
      <c r="R5" s="33">
        <v>2234</v>
      </c>
      <c r="S5" s="33">
        <v>595</v>
      </c>
      <c r="T5" s="35">
        <v>3819485.2514999998</v>
      </c>
      <c r="U5" s="37">
        <v>1850452.3940000001</v>
      </c>
      <c r="V5" s="34">
        <v>596236.95119000005</v>
      </c>
      <c r="W5" s="33">
        <v>8863</v>
      </c>
      <c r="X5" s="33">
        <v>22897</v>
      </c>
      <c r="Y5" s="33">
        <v>31879</v>
      </c>
      <c r="Z5" s="33">
        <v>3266</v>
      </c>
      <c r="AA5" s="33">
        <v>1916</v>
      </c>
      <c r="AB5" s="33">
        <v>1205</v>
      </c>
      <c r="AC5" s="33">
        <v>2170</v>
      </c>
      <c r="AD5" s="33">
        <v>663</v>
      </c>
      <c r="AE5" s="33">
        <v>3801</v>
      </c>
      <c r="AF5" s="33">
        <v>835</v>
      </c>
      <c r="AG5" s="33">
        <v>1427</v>
      </c>
      <c r="AH5" s="33">
        <v>678</v>
      </c>
      <c r="AI5" s="33">
        <v>424</v>
      </c>
      <c r="AJ5" s="33">
        <v>2488</v>
      </c>
      <c r="AK5" s="33">
        <v>1354</v>
      </c>
    </row>
    <row r="6" spans="1:37" ht="13.9" customHeight="1" x14ac:dyDescent="0.25">
      <c r="A6" s="32" t="s">
        <v>846</v>
      </c>
      <c r="B6" s="32" t="s">
        <v>846</v>
      </c>
      <c r="C6" s="32" t="s">
        <v>1244</v>
      </c>
      <c r="D6" s="32" t="s">
        <v>1661</v>
      </c>
      <c r="E6" s="33">
        <v>8930</v>
      </c>
      <c r="F6" s="33">
        <v>5657</v>
      </c>
      <c r="G6" s="33">
        <v>6317</v>
      </c>
      <c r="H6" s="37">
        <v>11936978.716</v>
      </c>
      <c r="I6" s="37">
        <v>12062552.762</v>
      </c>
      <c r="J6" s="37">
        <v>18569679.291000001</v>
      </c>
      <c r="K6" s="33">
        <v>2067</v>
      </c>
      <c r="L6" s="33">
        <v>3402</v>
      </c>
      <c r="M6" s="33">
        <v>5365</v>
      </c>
      <c r="N6" s="35">
        <v>4512857.2004000004</v>
      </c>
      <c r="O6" s="35">
        <v>9556448.7221000008</v>
      </c>
      <c r="P6" s="37">
        <v>17580810.226</v>
      </c>
      <c r="Q6" s="33">
        <v>6863</v>
      </c>
      <c r="R6" s="33">
        <v>2255</v>
      </c>
      <c r="S6" s="33">
        <v>952</v>
      </c>
      <c r="T6" s="35">
        <v>7424121.5154999997</v>
      </c>
      <c r="U6" s="35">
        <v>2506104.0400999999</v>
      </c>
      <c r="V6" s="34">
        <v>988869.06461</v>
      </c>
      <c r="W6" s="33">
        <v>10807</v>
      </c>
      <c r="X6" s="33">
        <v>26646</v>
      </c>
      <c r="Y6" s="33">
        <v>63328</v>
      </c>
      <c r="Z6" s="33">
        <v>5640</v>
      </c>
      <c r="AA6" s="33">
        <v>2730</v>
      </c>
      <c r="AB6" s="33">
        <v>2426</v>
      </c>
      <c r="AC6" s="33">
        <v>2419</v>
      </c>
      <c r="AD6" s="33">
        <v>1001</v>
      </c>
      <c r="AE6" s="33">
        <v>5305</v>
      </c>
      <c r="AF6" s="33">
        <v>1141</v>
      </c>
      <c r="AG6" s="33">
        <v>3066</v>
      </c>
      <c r="AH6" s="33">
        <v>2121</v>
      </c>
      <c r="AI6" s="33">
        <v>100</v>
      </c>
      <c r="AJ6" s="33">
        <v>4620</v>
      </c>
      <c r="AK6" s="33">
        <v>1276</v>
      </c>
    </row>
    <row r="7" spans="1:37" ht="28.9" customHeight="1" x14ac:dyDescent="0.25">
      <c r="A7" s="32" t="s">
        <v>986</v>
      </c>
      <c r="B7" s="32" t="s">
        <v>986</v>
      </c>
      <c r="C7" s="32" t="s">
        <v>1172</v>
      </c>
      <c r="D7" s="32" t="s">
        <v>1561</v>
      </c>
      <c r="E7" s="33">
        <v>12295</v>
      </c>
      <c r="F7" s="33">
        <v>9841</v>
      </c>
      <c r="G7" s="33">
        <v>9553</v>
      </c>
      <c r="H7" s="37">
        <v>14210465.960999999</v>
      </c>
      <c r="I7" s="43">
        <v>21192165.100000001</v>
      </c>
      <c r="J7" s="37">
        <v>27395405.074999999</v>
      </c>
      <c r="K7" s="33">
        <v>3588</v>
      </c>
      <c r="L7" s="33">
        <v>6492</v>
      </c>
      <c r="M7" s="33">
        <v>8118</v>
      </c>
      <c r="N7" s="35">
        <v>7416719.1539000003</v>
      </c>
      <c r="O7" s="37">
        <v>18550258.588</v>
      </c>
      <c r="P7" s="37">
        <v>26367230.164000001</v>
      </c>
      <c r="Q7" s="33">
        <v>8707</v>
      </c>
      <c r="R7" s="33">
        <v>3349</v>
      </c>
      <c r="S7" s="33">
        <v>1435</v>
      </c>
      <c r="T7" s="35">
        <v>6793746.8068000004</v>
      </c>
      <c r="U7" s="35">
        <v>2641906.5125000002</v>
      </c>
      <c r="V7" s="35">
        <v>1028174.9113</v>
      </c>
      <c r="W7" s="33">
        <v>20733</v>
      </c>
      <c r="X7" s="33">
        <v>61527</v>
      </c>
      <c r="Y7" s="33">
        <v>101543</v>
      </c>
      <c r="Z7" s="33">
        <v>7781</v>
      </c>
      <c r="AA7" s="33">
        <v>4786</v>
      </c>
      <c r="AB7" s="33">
        <v>3427</v>
      </c>
      <c r="AC7" s="33">
        <v>3662</v>
      </c>
      <c r="AD7" s="33">
        <v>1091</v>
      </c>
      <c r="AE7" s="33">
        <v>7837</v>
      </c>
      <c r="AF7" s="33">
        <v>1444</v>
      </c>
      <c r="AG7" s="33">
        <v>5016</v>
      </c>
      <c r="AH7" s="33">
        <v>2902</v>
      </c>
      <c r="AI7" s="33">
        <v>317</v>
      </c>
      <c r="AJ7" s="33">
        <v>6831</v>
      </c>
      <c r="AK7" s="33">
        <v>1659</v>
      </c>
    </row>
    <row r="8" spans="1:37" ht="13.9" customHeight="1" x14ac:dyDescent="0.25">
      <c r="A8" s="32" t="s">
        <v>988</v>
      </c>
      <c r="B8" s="32" t="s">
        <v>988</v>
      </c>
      <c r="C8" s="32" t="s">
        <v>1173</v>
      </c>
      <c r="D8" s="32" t="s">
        <v>1562</v>
      </c>
      <c r="E8" s="33">
        <v>5335</v>
      </c>
      <c r="F8" s="33">
        <v>4327</v>
      </c>
      <c r="G8" s="33">
        <v>4061</v>
      </c>
      <c r="H8" s="35">
        <v>6935142.6892999997</v>
      </c>
      <c r="I8" s="35">
        <v>8832811.6048000008</v>
      </c>
      <c r="J8" s="35">
        <v>9474125.0636</v>
      </c>
      <c r="K8" s="33">
        <v>2386</v>
      </c>
      <c r="L8" s="33">
        <v>3151</v>
      </c>
      <c r="M8" s="33">
        <v>3630</v>
      </c>
      <c r="N8" s="35">
        <v>4322121.9402999999</v>
      </c>
      <c r="O8" s="35">
        <v>7729005.0872</v>
      </c>
      <c r="P8" s="35">
        <v>9149631.2737000007</v>
      </c>
      <c r="Q8" s="33">
        <v>2949</v>
      </c>
      <c r="R8" s="33">
        <v>1176</v>
      </c>
      <c r="S8" s="33">
        <v>431</v>
      </c>
      <c r="T8" s="37">
        <v>2613020.7489999998</v>
      </c>
      <c r="U8" s="35">
        <v>1103806.5175999999</v>
      </c>
      <c r="V8" s="34">
        <v>324493.78996000002</v>
      </c>
      <c r="W8" s="33">
        <v>10764</v>
      </c>
      <c r="X8" s="33">
        <v>21338</v>
      </c>
      <c r="Y8" s="33">
        <v>28077</v>
      </c>
      <c r="Z8" s="33">
        <v>3150</v>
      </c>
      <c r="AA8" s="33">
        <v>1913</v>
      </c>
      <c r="AB8" s="33">
        <v>1390</v>
      </c>
      <c r="AC8" s="33">
        <v>1658</v>
      </c>
      <c r="AD8" s="33">
        <v>96</v>
      </c>
      <c r="AE8" s="33">
        <v>4363</v>
      </c>
      <c r="AF8" s="33">
        <v>375</v>
      </c>
      <c r="AG8" s="33">
        <v>1588</v>
      </c>
      <c r="AH8" s="33">
        <v>1478</v>
      </c>
      <c r="AI8" s="33">
        <v>585</v>
      </c>
      <c r="AJ8" s="33">
        <v>3450</v>
      </c>
      <c r="AK8" s="33">
        <v>334</v>
      </c>
    </row>
    <row r="9" spans="1:37" ht="13.9" customHeight="1" x14ac:dyDescent="0.25">
      <c r="A9" s="32" t="s">
        <v>883</v>
      </c>
      <c r="B9" s="32" t="s">
        <v>883</v>
      </c>
      <c r="C9" s="32" t="s">
        <v>884</v>
      </c>
      <c r="D9" s="32" t="s">
        <v>1512</v>
      </c>
      <c r="E9" s="33">
        <v>12403</v>
      </c>
      <c r="F9" s="33">
        <v>9924</v>
      </c>
      <c r="G9" s="33">
        <v>11306</v>
      </c>
      <c r="H9" s="40">
        <v>19720971.129999999</v>
      </c>
      <c r="I9" s="37">
        <v>22908209.052999999</v>
      </c>
      <c r="J9" s="37">
        <v>33789502.254000001</v>
      </c>
      <c r="K9" s="33">
        <v>4915</v>
      </c>
      <c r="L9" s="33">
        <v>7179</v>
      </c>
      <c r="M9" s="33">
        <v>10118</v>
      </c>
      <c r="N9" s="37">
        <v>10722968.671</v>
      </c>
      <c r="O9" s="37">
        <v>19210427.342</v>
      </c>
      <c r="P9" s="40">
        <v>32279457.440000001</v>
      </c>
      <c r="Q9" s="33">
        <v>7488</v>
      </c>
      <c r="R9" s="33">
        <v>2745</v>
      </c>
      <c r="S9" s="33">
        <v>1188</v>
      </c>
      <c r="T9" s="35">
        <v>8998002.4589000009</v>
      </c>
      <c r="U9" s="35">
        <v>3697781.7105</v>
      </c>
      <c r="V9" s="35">
        <v>1510044.8137999999</v>
      </c>
      <c r="W9" s="33">
        <v>29440</v>
      </c>
      <c r="X9" s="33">
        <v>63008</v>
      </c>
      <c r="Y9" s="33">
        <v>136146</v>
      </c>
      <c r="Z9" s="33">
        <v>8032</v>
      </c>
      <c r="AA9" s="33">
        <v>4644</v>
      </c>
      <c r="AB9" s="33">
        <v>3820</v>
      </c>
      <c r="AC9" s="33">
        <v>4080</v>
      </c>
      <c r="AD9" s="33">
        <v>1798</v>
      </c>
      <c r="AE9" s="33">
        <v>9754</v>
      </c>
      <c r="AF9" s="33">
        <v>2264</v>
      </c>
      <c r="AG9" s="33">
        <v>6815</v>
      </c>
      <c r="AH9" s="33">
        <v>2523</v>
      </c>
      <c r="AI9" s="33">
        <v>392</v>
      </c>
      <c r="AJ9" s="33">
        <v>8225</v>
      </c>
      <c r="AK9" s="33">
        <v>2095</v>
      </c>
    </row>
    <row r="10" spans="1:37" ht="28.9" customHeight="1" x14ac:dyDescent="0.25">
      <c r="A10" s="32" t="s">
        <v>972</v>
      </c>
      <c r="B10" s="32" t="s">
        <v>972</v>
      </c>
      <c r="C10" s="32" t="s">
        <v>1161</v>
      </c>
      <c r="D10" s="32" t="s">
        <v>1549</v>
      </c>
      <c r="E10" s="33">
        <v>6593</v>
      </c>
      <c r="F10" s="33">
        <v>5424</v>
      </c>
      <c r="G10" s="33">
        <v>5645</v>
      </c>
      <c r="H10" s="37">
        <v>11460125.538000001</v>
      </c>
      <c r="I10" s="37">
        <v>13278885.782</v>
      </c>
      <c r="J10" s="37">
        <v>18789606.081</v>
      </c>
      <c r="K10" s="33">
        <v>2201</v>
      </c>
      <c r="L10" s="33">
        <v>3365</v>
      </c>
      <c r="M10" s="33">
        <v>4888</v>
      </c>
      <c r="N10" s="35">
        <v>5413453.5025000004</v>
      </c>
      <c r="O10" s="43">
        <v>10520869.1</v>
      </c>
      <c r="P10" s="37">
        <v>17747256.184999999</v>
      </c>
      <c r="Q10" s="33">
        <v>4392</v>
      </c>
      <c r="R10" s="33">
        <v>2059</v>
      </c>
      <c r="S10" s="33">
        <v>757</v>
      </c>
      <c r="T10" s="35">
        <v>6046672.0352999996</v>
      </c>
      <c r="U10" s="35">
        <v>2758016.6820999999</v>
      </c>
      <c r="V10" s="35">
        <v>1042349.8957</v>
      </c>
      <c r="W10" s="33">
        <v>13857</v>
      </c>
      <c r="X10" s="33">
        <v>34239</v>
      </c>
      <c r="Y10" s="33">
        <v>74705</v>
      </c>
      <c r="Z10" s="33">
        <v>3888</v>
      </c>
      <c r="AA10" s="33">
        <v>2575</v>
      </c>
      <c r="AB10" s="33">
        <v>2393</v>
      </c>
      <c r="AC10" s="33">
        <v>1717</v>
      </c>
      <c r="AD10" s="33">
        <v>1089</v>
      </c>
      <c r="AE10" s="33">
        <v>4357</v>
      </c>
      <c r="AF10" s="33">
        <v>1588</v>
      </c>
      <c r="AG10" s="33">
        <v>2888</v>
      </c>
      <c r="AH10" s="33">
        <v>3295</v>
      </c>
      <c r="AI10" s="33">
        <v>345</v>
      </c>
      <c r="AJ10" s="33">
        <v>3525</v>
      </c>
      <c r="AK10" s="33">
        <v>1300</v>
      </c>
    </row>
    <row r="11" spans="1:37" ht="13.9" customHeight="1" x14ac:dyDescent="0.25">
      <c r="A11" s="32" t="s">
        <v>920</v>
      </c>
      <c r="B11" s="32" t="s">
        <v>920</v>
      </c>
      <c r="C11" s="32" t="s">
        <v>921</v>
      </c>
      <c r="D11" s="32" t="s">
        <v>1539</v>
      </c>
      <c r="E11" s="33">
        <v>6376</v>
      </c>
      <c r="F11" s="33">
        <v>3608</v>
      </c>
      <c r="G11" s="33">
        <v>3246</v>
      </c>
      <c r="H11" s="35">
        <v>7847589.2405000003</v>
      </c>
      <c r="I11" s="35">
        <v>7833398.9976000004</v>
      </c>
      <c r="J11" s="35">
        <v>9306195.6574000008</v>
      </c>
      <c r="K11" s="33">
        <v>1716</v>
      </c>
      <c r="L11" s="33">
        <v>2445</v>
      </c>
      <c r="M11" s="33">
        <v>2700</v>
      </c>
      <c r="N11" s="40">
        <v>3421810.85</v>
      </c>
      <c r="O11" s="35">
        <v>6667321.5954999998</v>
      </c>
      <c r="P11" s="35">
        <v>8764865.2333000004</v>
      </c>
      <c r="Q11" s="33">
        <v>4660</v>
      </c>
      <c r="R11" s="33">
        <v>1163</v>
      </c>
      <c r="S11" s="33">
        <v>546</v>
      </c>
      <c r="T11" s="35">
        <v>4425778.3904999997</v>
      </c>
      <c r="U11" s="35">
        <v>1166077.4021000001</v>
      </c>
      <c r="V11" s="35">
        <v>541330.42409999995</v>
      </c>
      <c r="W11" s="33">
        <v>8649</v>
      </c>
      <c r="X11" s="33">
        <v>21619</v>
      </c>
      <c r="Y11" s="33">
        <v>36170</v>
      </c>
      <c r="Z11" s="33">
        <v>4179</v>
      </c>
      <c r="AA11" s="33">
        <v>1828</v>
      </c>
      <c r="AB11" s="33">
        <v>1289</v>
      </c>
      <c r="AC11" s="33">
        <v>1162</v>
      </c>
      <c r="AD11" s="33">
        <v>513</v>
      </c>
      <c r="AE11" s="33">
        <v>3300</v>
      </c>
      <c r="AF11" s="33">
        <v>705</v>
      </c>
      <c r="AG11" s="33">
        <v>1012</v>
      </c>
      <c r="AH11" s="33">
        <v>986</v>
      </c>
      <c r="AI11" s="33">
        <v>251</v>
      </c>
      <c r="AJ11" s="33">
        <v>2503</v>
      </c>
      <c r="AK11" s="33">
        <v>586</v>
      </c>
    </row>
    <row r="12" spans="1:37" ht="28.9" customHeight="1" x14ac:dyDescent="0.25">
      <c r="A12" s="32" t="s">
        <v>942</v>
      </c>
      <c r="B12" s="32" t="s">
        <v>942</v>
      </c>
      <c r="C12" s="32" t="s">
        <v>1269</v>
      </c>
      <c r="D12" s="32" t="s">
        <v>1711</v>
      </c>
      <c r="E12" s="33">
        <v>13200</v>
      </c>
      <c r="F12" s="33">
        <v>7803</v>
      </c>
      <c r="G12" s="33">
        <v>6018</v>
      </c>
      <c r="H12" s="37">
        <v>17561222.590999998</v>
      </c>
      <c r="I12" s="37">
        <v>17088741.719000001</v>
      </c>
      <c r="J12" s="37">
        <v>18093904.971000001</v>
      </c>
      <c r="K12" s="33">
        <v>3133</v>
      </c>
      <c r="L12" s="33">
        <v>4436</v>
      </c>
      <c r="M12" s="33">
        <v>4810</v>
      </c>
      <c r="N12" s="37">
        <v>7348582.5429999996</v>
      </c>
      <c r="O12" s="37">
        <v>13158769.822000001</v>
      </c>
      <c r="P12" s="37">
        <v>16897914.445</v>
      </c>
      <c r="Q12" s="33">
        <v>10067</v>
      </c>
      <c r="R12" s="33">
        <v>3367</v>
      </c>
      <c r="S12" s="33">
        <v>1208</v>
      </c>
      <c r="T12" s="37">
        <v>10212640.048</v>
      </c>
      <c r="U12" s="35">
        <v>3929971.8975</v>
      </c>
      <c r="V12" s="35">
        <v>1195990.5263</v>
      </c>
      <c r="W12" s="33">
        <v>22623</v>
      </c>
      <c r="X12" s="33">
        <v>49814</v>
      </c>
      <c r="Y12" s="33">
        <v>80535</v>
      </c>
      <c r="Z12" s="33">
        <v>7305</v>
      </c>
      <c r="AA12" s="33">
        <v>3485</v>
      </c>
      <c r="AB12" s="33">
        <v>2298</v>
      </c>
      <c r="AC12" s="33">
        <v>2943</v>
      </c>
      <c r="AD12" s="33">
        <v>273</v>
      </c>
      <c r="AE12" s="33">
        <v>6606</v>
      </c>
      <c r="AF12" s="33">
        <v>1933</v>
      </c>
      <c r="AG12" s="33">
        <v>2389</v>
      </c>
      <c r="AH12" s="33">
        <v>1371</v>
      </c>
      <c r="AI12" s="33">
        <v>619</v>
      </c>
      <c r="AJ12" s="33">
        <v>4733</v>
      </c>
      <c r="AK12" s="33">
        <v>1426</v>
      </c>
    </row>
    <row r="13" spans="1:37" ht="13.9" customHeight="1" x14ac:dyDescent="0.25">
      <c r="A13" s="32" t="s">
        <v>1060</v>
      </c>
      <c r="B13" s="32" t="s">
        <v>1060</v>
      </c>
      <c r="C13" s="32" t="s">
        <v>1061</v>
      </c>
      <c r="D13" s="32" t="s">
        <v>1608</v>
      </c>
      <c r="E13" s="33">
        <v>8169</v>
      </c>
      <c r="F13" s="33">
        <v>4637</v>
      </c>
      <c r="G13" s="33">
        <v>4388</v>
      </c>
      <c r="H13" s="37">
        <v>10314704.738</v>
      </c>
      <c r="I13" s="37">
        <v>10117873.611</v>
      </c>
      <c r="J13" s="37">
        <v>12122876.001</v>
      </c>
      <c r="K13" s="33">
        <v>2213</v>
      </c>
      <c r="L13" s="33">
        <v>3230</v>
      </c>
      <c r="M13" s="33">
        <v>3890</v>
      </c>
      <c r="N13" s="35">
        <v>4447593.7834000001</v>
      </c>
      <c r="O13" s="35">
        <v>8524536.2133000009</v>
      </c>
      <c r="P13" s="37">
        <v>11592376.370999999</v>
      </c>
      <c r="Q13" s="33">
        <v>5956</v>
      </c>
      <c r="R13" s="33">
        <v>1407</v>
      </c>
      <c r="S13" s="33">
        <v>498</v>
      </c>
      <c r="T13" s="35">
        <v>5867110.9548000004</v>
      </c>
      <c r="U13" s="35">
        <v>1593337.3981000001</v>
      </c>
      <c r="V13" s="34">
        <v>530499.62997000001</v>
      </c>
      <c r="W13" s="33">
        <v>11583</v>
      </c>
      <c r="X13" s="33">
        <v>28767</v>
      </c>
      <c r="Y13" s="33">
        <v>48604</v>
      </c>
      <c r="Z13" s="33">
        <v>4455</v>
      </c>
      <c r="AA13" s="33">
        <v>2328</v>
      </c>
      <c r="AB13" s="33">
        <v>1769</v>
      </c>
      <c r="AC13" s="33">
        <v>1908</v>
      </c>
      <c r="AD13" s="33">
        <v>917</v>
      </c>
      <c r="AE13" s="33">
        <v>4365</v>
      </c>
      <c r="AF13" s="33">
        <v>1018</v>
      </c>
      <c r="AG13" s="33">
        <v>2063</v>
      </c>
      <c r="AH13" s="33">
        <v>1013</v>
      </c>
      <c r="AI13" s="33">
        <v>211</v>
      </c>
      <c r="AJ13" s="33">
        <v>3919</v>
      </c>
      <c r="AK13" s="33">
        <v>1650</v>
      </c>
    </row>
    <row r="14" spans="1:37" ht="13.9" customHeight="1" x14ac:dyDescent="0.25">
      <c r="A14" s="32" t="s">
        <v>894</v>
      </c>
      <c r="B14" s="32" t="s">
        <v>894</v>
      </c>
      <c r="C14" s="32" t="s">
        <v>1136</v>
      </c>
      <c r="D14" s="32" t="s">
        <v>1521</v>
      </c>
      <c r="E14" s="33">
        <v>8662</v>
      </c>
      <c r="F14" s="33">
        <v>6155</v>
      </c>
      <c r="G14" s="33">
        <v>4152</v>
      </c>
      <c r="H14" s="37">
        <v>10546855.155999999</v>
      </c>
      <c r="I14" s="37">
        <v>11876635.502</v>
      </c>
      <c r="J14" s="35">
        <v>9624631.4382000007</v>
      </c>
      <c r="K14" s="33">
        <v>2856</v>
      </c>
      <c r="L14" s="33">
        <v>4030</v>
      </c>
      <c r="M14" s="33">
        <v>3488</v>
      </c>
      <c r="N14" s="35">
        <v>5199922.9184999997</v>
      </c>
      <c r="O14" s="35">
        <v>9863058.9170999993</v>
      </c>
      <c r="P14" s="35">
        <v>8962060.0064000003</v>
      </c>
      <c r="Q14" s="33">
        <v>5806</v>
      </c>
      <c r="R14" s="33">
        <v>2125</v>
      </c>
      <c r="S14" s="33">
        <v>664</v>
      </c>
      <c r="T14" s="35">
        <v>5346932.2373000002</v>
      </c>
      <c r="U14" s="35">
        <v>2013576.5848999999</v>
      </c>
      <c r="V14" s="34">
        <v>662571.43186999997</v>
      </c>
      <c r="W14" s="33">
        <v>15242</v>
      </c>
      <c r="X14" s="33">
        <v>31329</v>
      </c>
      <c r="Y14" s="33">
        <v>31798</v>
      </c>
      <c r="Z14" s="33">
        <v>5297</v>
      </c>
      <c r="AA14" s="33">
        <v>2917</v>
      </c>
      <c r="AB14" s="33">
        <v>1433</v>
      </c>
      <c r="AC14" s="33">
        <v>2087</v>
      </c>
      <c r="AD14" s="33">
        <v>331</v>
      </c>
      <c r="AE14" s="33">
        <v>4809</v>
      </c>
      <c r="AF14" s="33">
        <v>946</v>
      </c>
      <c r="AG14" s="33">
        <v>2855</v>
      </c>
      <c r="AH14" s="33">
        <v>987</v>
      </c>
      <c r="AI14" s="33">
        <v>1034</v>
      </c>
      <c r="AJ14" s="33">
        <v>3204</v>
      </c>
      <c r="AK14" s="33">
        <v>1361</v>
      </c>
    </row>
    <row r="15" spans="1:37" ht="13.9" customHeight="1" x14ac:dyDescent="0.25">
      <c r="A15" s="32" t="s">
        <v>938</v>
      </c>
      <c r="B15" s="32" t="s">
        <v>938</v>
      </c>
      <c r="C15" s="32" t="s">
        <v>1267</v>
      </c>
      <c r="D15" s="32" t="s">
        <v>1709</v>
      </c>
      <c r="E15" s="33">
        <v>12408</v>
      </c>
      <c r="F15" s="33">
        <v>7812</v>
      </c>
      <c r="G15" s="33">
        <v>6464</v>
      </c>
      <c r="H15" s="37">
        <v>18581727.859000001</v>
      </c>
      <c r="I15" s="37">
        <v>18430743.743999999</v>
      </c>
      <c r="J15" s="37">
        <v>18776712.749000002</v>
      </c>
      <c r="K15" s="33">
        <v>4090</v>
      </c>
      <c r="L15" s="33">
        <v>5378</v>
      </c>
      <c r="M15" s="33">
        <v>5667</v>
      </c>
      <c r="N15" s="35">
        <v>8570234.1578000002</v>
      </c>
      <c r="O15" s="37">
        <v>15048908.460999999</v>
      </c>
      <c r="P15" s="40">
        <v>17736392.32</v>
      </c>
      <c r="Q15" s="33">
        <v>8318</v>
      </c>
      <c r="R15" s="33">
        <v>2434</v>
      </c>
      <c r="S15" s="33">
        <v>797</v>
      </c>
      <c r="T15" s="37">
        <v>10011493.700999999</v>
      </c>
      <c r="U15" s="35">
        <v>3381835.2831000001</v>
      </c>
      <c r="V15" s="35">
        <v>1040320.4294</v>
      </c>
      <c r="W15" s="33">
        <v>23476</v>
      </c>
      <c r="X15" s="33">
        <v>52385</v>
      </c>
      <c r="Y15" s="33">
        <v>73362</v>
      </c>
      <c r="Z15" s="33">
        <v>7808</v>
      </c>
      <c r="AA15" s="33">
        <v>3844</v>
      </c>
      <c r="AB15" s="33">
        <v>2374</v>
      </c>
      <c r="AC15" s="33">
        <v>3151</v>
      </c>
      <c r="AD15" s="33">
        <v>825</v>
      </c>
      <c r="AE15" s="33">
        <v>7473</v>
      </c>
      <c r="AF15" s="33">
        <v>841</v>
      </c>
      <c r="AG15" s="33">
        <v>2835</v>
      </c>
      <c r="AH15" s="33">
        <v>969</v>
      </c>
      <c r="AI15" s="33">
        <v>300</v>
      </c>
      <c r="AJ15" s="33">
        <v>4911</v>
      </c>
      <c r="AK15" s="33">
        <v>1704</v>
      </c>
    </row>
    <row r="16" spans="1:37" ht="13.9" customHeight="1" x14ac:dyDescent="0.25">
      <c r="A16" s="32" t="s">
        <v>948</v>
      </c>
      <c r="B16" s="32" t="s">
        <v>948</v>
      </c>
      <c r="C16" s="32" t="s">
        <v>1272</v>
      </c>
      <c r="D16" s="32" t="s">
        <v>1715</v>
      </c>
      <c r="E16" s="33">
        <v>11313</v>
      </c>
      <c r="F16" s="33">
        <v>5519</v>
      </c>
      <c r="G16" s="33">
        <v>4547</v>
      </c>
      <c r="H16" s="37">
        <v>13318815.376</v>
      </c>
      <c r="I16" s="37">
        <v>11337514.955</v>
      </c>
      <c r="J16" s="37">
        <v>14506785.852</v>
      </c>
      <c r="K16" s="33">
        <v>2653</v>
      </c>
      <c r="L16" s="33">
        <v>3155</v>
      </c>
      <c r="M16" s="33">
        <v>3699</v>
      </c>
      <c r="N16" s="35">
        <v>5168168.3033999996</v>
      </c>
      <c r="O16" s="35">
        <v>9044198.0303000007</v>
      </c>
      <c r="P16" s="40">
        <v>13554539.57</v>
      </c>
      <c r="Q16" s="33">
        <v>8660</v>
      </c>
      <c r="R16" s="33">
        <v>2364</v>
      </c>
      <c r="S16" s="33">
        <v>848</v>
      </c>
      <c r="T16" s="35">
        <v>8150647.0721000005</v>
      </c>
      <c r="U16" s="35">
        <v>2293316.9246999999</v>
      </c>
      <c r="V16" s="35">
        <v>952246.28159999999</v>
      </c>
      <c r="W16" s="33">
        <v>13782</v>
      </c>
      <c r="X16" s="33">
        <v>33759</v>
      </c>
      <c r="Y16" s="33">
        <v>65517</v>
      </c>
      <c r="Z16" s="33">
        <v>6943</v>
      </c>
      <c r="AA16" s="33">
        <v>2534</v>
      </c>
      <c r="AB16" s="33">
        <v>1763</v>
      </c>
      <c r="AC16" s="33">
        <v>1571</v>
      </c>
      <c r="AD16" s="33">
        <v>961</v>
      </c>
      <c r="AE16" s="33">
        <v>4561</v>
      </c>
      <c r="AF16" s="33">
        <v>1003</v>
      </c>
      <c r="AG16" s="33">
        <v>2006</v>
      </c>
      <c r="AH16" s="33">
        <v>1161</v>
      </c>
      <c r="AI16" s="33">
        <v>257</v>
      </c>
      <c r="AJ16" s="33">
        <v>3574</v>
      </c>
      <c r="AK16" s="33">
        <v>555</v>
      </c>
    </row>
    <row r="17" spans="1:37" ht="13.9" customHeight="1" x14ac:dyDescent="0.25">
      <c r="A17" s="32" t="s">
        <v>1028</v>
      </c>
      <c r="B17" s="32" t="s">
        <v>1028</v>
      </c>
      <c r="C17" s="32" t="s">
        <v>1193</v>
      </c>
      <c r="D17" s="32" t="s">
        <v>1587</v>
      </c>
      <c r="E17" s="33">
        <v>6760</v>
      </c>
      <c r="F17" s="33">
        <v>4476</v>
      </c>
      <c r="G17" s="33">
        <v>5029</v>
      </c>
      <c r="H17" s="35">
        <v>8243971.8129000003</v>
      </c>
      <c r="I17" s="35">
        <v>8775377.9934999999</v>
      </c>
      <c r="J17" s="37">
        <v>13459051.126</v>
      </c>
      <c r="K17" s="33">
        <v>1921</v>
      </c>
      <c r="L17" s="33">
        <v>2978</v>
      </c>
      <c r="M17" s="33">
        <v>4373</v>
      </c>
      <c r="N17" s="35">
        <v>3549102.9577000001</v>
      </c>
      <c r="O17" s="35">
        <v>7279164.9332999997</v>
      </c>
      <c r="P17" s="37">
        <v>12948830.107999999</v>
      </c>
      <c r="Q17" s="33">
        <v>4839</v>
      </c>
      <c r="R17" s="33">
        <v>1498</v>
      </c>
      <c r="S17" s="33">
        <v>656</v>
      </c>
      <c r="T17" s="35">
        <v>4694868.8552000001</v>
      </c>
      <c r="U17" s="35">
        <v>1496213.0601999999</v>
      </c>
      <c r="V17" s="34">
        <v>510221.01780999999</v>
      </c>
      <c r="W17" s="33">
        <v>9035</v>
      </c>
      <c r="X17" s="33">
        <v>24941</v>
      </c>
      <c r="Y17" s="33">
        <v>56513</v>
      </c>
      <c r="Z17" s="33">
        <v>4180</v>
      </c>
      <c r="AA17" s="33">
        <v>2074</v>
      </c>
      <c r="AB17" s="33">
        <v>1619</v>
      </c>
      <c r="AC17" s="33">
        <v>1885</v>
      </c>
      <c r="AD17" s="33">
        <v>1114</v>
      </c>
      <c r="AE17" s="33">
        <v>4986</v>
      </c>
      <c r="AF17" s="33">
        <v>691</v>
      </c>
      <c r="AG17" s="33">
        <v>2379</v>
      </c>
      <c r="AH17" s="33">
        <v>2010</v>
      </c>
      <c r="AI17" s="33">
        <v>613</v>
      </c>
      <c r="AJ17" s="33">
        <v>3542</v>
      </c>
      <c r="AK17" s="33">
        <v>717</v>
      </c>
    </row>
    <row r="18" spans="1:37" ht="13.9" customHeight="1" x14ac:dyDescent="0.25">
      <c r="A18" s="32" t="s">
        <v>930</v>
      </c>
      <c r="B18" s="32" t="s">
        <v>930</v>
      </c>
      <c r="C18" s="32" t="s">
        <v>1263</v>
      </c>
      <c r="D18" s="32" t="s">
        <v>1695</v>
      </c>
      <c r="E18" s="33">
        <v>13076</v>
      </c>
      <c r="F18" s="33">
        <v>6799</v>
      </c>
      <c r="G18" s="33">
        <v>5754</v>
      </c>
      <c r="H18" s="37">
        <v>16278805.777000001</v>
      </c>
      <c r="I18" s="37">
        <v>14215944.674000001</v>
      </c>
      <c r="J18" s="37">
        <v>15922748.914000001</v>
      </c>
      <c r="K18" s="33">
        <v>3716</v>
      </c>
      <c r="L18" s="33">
        <v>4637</v>
      </c>
      <c r="M18" s="33">
        <v>5056</v>
      </c>
      <c r="N18" s="35">
        <v>6841587.3340999996</v>
      </c>
      <c r="O18" s="37">
        <v>11982040.554</v>
      </c>
      <c r="P18" s="37">
        <v>15195134.073999999</v>
      </c>
      <c r="Q18" s="33">
        <v>9360</v>
      </c>
      <c r="R18" s="33">
        <v>2162</v>
      </c>
      <c r="S18" s="33">
        <v>698</v>
      </c>
      <c r="T18" s="35">
        <v>9437218.4431999996</v>
      </c>
      <c r="U18" s="35">
        <v>2233904.1205000002</v>
      </c>
      <c r="V18" s="35">
        <v>727614.84080000001</v>
      </c>
      <c r="W18" s="33">
        <v>19360</v>
      </c>
      <c r="X18" s="33">
        <v>41931</v>
      </c>
      <c r="Y18" s="33">
        <v>63374</v>
      </c>
      <c r="Z18" s="33">
        <v>6760</v>
      </c>
      <c r="AA18" s="33">
        <v>3170</v>
      </c>
      <c r="AB18" s="33">
        <v>2115</v>
      </c>
      <c r="AC18" s="33">
        <v>2392</v>
      </c>
      <c r="AD18" s="33">
        <v>806</v>
      </c>
      <c r="AE18" s="33">
        <v>6890</v>
      </c>
      <c r="AF18" s="33">
        <v>946</v>
      </c>
      <c r="AG18" s="33">
        <v>3073</v>
      </c>
      <c r="AH18" s="33">
        <v>1007</v>
      </c>
      <c r="AI18" s="33">
        <v>493</v>
      </c>
      <c r="AJ18" s="33">
        <v>4831</v>
      </c>
      <c r="AK18" s="33">
        <v>1863</v>
      </c>
    </row>
    <row r="19" spans="1:37" ht="13.9" customHeight="1" x14ac:dyDescent="0.25">
      <c r="A19" s="32" t="s">
        <v>1002</v>
      </c>
      <c r="B19" s="32" t="s">
        <v>1002</v>
      </c>
      <c r="C19" s="32" t="s">
        <v>1181</v>
      </c>
      <c r="D19" s="32" t="s">
        <v>1571</v>
      </c>
      <c r="E19" s="33">
        <v>13020</v>
      </c>
      <c r="F19" s="33">
        <v>7325</v>
      </c>
      <c r="G19" s="33">
        <v>5216</v>
      </c>
      <c r="H19" s="37">
        <v>18967269.614</v>
      </c>
      <c r="I19" s="37">
        <v>17066702.454</v>
      </c>
      <c r="J19" s="37">
        <v>15385933.805</v>
      </c>
      <c r="K19" s="33">
        <v>4139</v>
      </c>
      <c r="L19" s="33">
        <v>4768</v>
      </c>
      <c r="M19" s="33">
        <v>4376</v>
      </c>
      <c r="N19" s="35">
        <v>9097236.5888</v>
      </c>
      <c r="O19" s="37">
        <v>13990526.267000001</v>
      </c>
      <c r="P19" s="37">
        <v>14214977.319</v>
      </c>
      <c r="Q19" s="33">
        <v>8881</v>
      </c>
      <c r="R19" s="33">
        <v>2557</v>
      </c>
      <c r="S19" s="33">
        <v>840</v>
      </c>
      <c r="T19" s="35">
        <v>9870033.0252999999</v>
      </c>
      <c r="U19" s="35">
        <v>3076176.1863000002</v>
      </c>
      <c r="V19" s="35">
        <v>1170956.4856</v>
      </c>
      <c r="W19" s="33">
        <v>26260</v>
      </c>
      <c r="X19" s="33">
        <v>48525</v>
      </c>
      <c r="Y19" s="33">
        <v>59466</v>
      </c>
      <c r="Z19" s="33">
        <v>7135</v>
      </c>
      <c r="AA19" s="33">
        <v>3169</v>
      </c>
      <c r="AB19" s="33">
        <v>1834</v>
      </c>
      <c r="AC19" s="33">
        <v>2496</v>
      </c>
      <c r="AD19" s="33">
        <v>699</v>
      </c>
      <c r="AE19" s="33">
        <v>6821</v>
      </c>
      <c r="AF19" s="33">
        <v>466</v>
      </c>
      <c r="AG19" s="33">
        <v>1576</v>
      </c>
      <c r="AH19" s="33">
        <v>799</v>
      </c>
      <c r="AI19" s="33">
        <v>201</v>
      </c>
      <c r="AJ19" s="33">
        <v>4264</v>
      </c>
      <c r="AK19" s="33">
        <v>2446</v>
      </c>
    </row>
    <row r="20" spans="1:37" ht="13.9" customHeight="1" x14ac:dyDescent="0.25">
      <c r="A20" s="32" t="s">
        <v>865</v>
      </c>
      <c r="B20" s="32" t="s">
        <v>865</v>
      </c>
      <c r="C20" s="32" t="s">
        <v>1252</v>
      </c>
      <c r="D20" s="32" t="s">
        <v>1677</v>
      </c>
      <c r="E20" s="33">
        <v>9357</v>
      </c>
      <c r="F20" s="33">
        <v>6671</v>
      </c>
      <c r="G20" s="33">
        <v>5614</v>
      </c>
      <c r="H20" s="37">
        <v>11715392.209000001</v>
      </c>
      <c r="I20" s="37">
        <v>12157209.729</v>
      </c>
      <c r="J20" s="37">
        <v>19221267.401000001</v>
      </c>
      <c r="K20" s="33">
        <v>2260</v>
      </c>
      <c r="L20" s="33">
        <v>3073</v>
      </c>
      <c r="M20" s="33">
        <v>4245</v>
      </c>
      <c r="N20" s="35">
        <v>4516774.7871000003</v>
      </c>
      <c r="O20" s="35">
        <v>8393427.1151999999</v>
      </c>
      <c r="P20" s="37">
        <v>17424693.574000001</v>
      </c>
      <c r="Q20" s="33">
        <v>7097</v>
      </c>
      <c r="R20" s="33">
        <v>3598</v>
      </c>
      <c r="S20" s="33">
        <v>1369</v>
      </c>
      <c r="T20" s="35">
        <v>7198617.4217999997</v>
      </c>
      <c r="U20" s="35">
        <v>3763782.6134000001</v>
      </c>
      <c r="V20" s="35">
        <v>1796573.8274000001</v>
      </c>
      <c r="W20" s="33">
        <v>13807</v>
      </c>
      <c r="X20" s="33">
        <v>33791</v>
      </c>
      <c r="Y20" s="33">
        <v>101030</v>
      </c>
      <c r="Z20" s="33">
        <v>5571</v>
      </c>
      <c r="AA20" s="33">
        <v>2635</v>
      </c>
      <c r="AB20" s="33">
        <v>1883</v>
      </c>
      <c r="AC20" s="33">
        <v>2449</v>
      </c>
      <c r="AD20" s="33">
        <v>855</v>
      </c>
      <c r="AE20" s="33">
        <v>5273</v>
      </c>
      <c r="AF20" s="33">
        <v>1422</v>
      </c>
      <c r="AG20" s="33">
        <v>2844</v>
      </c>
      <c r="AH20" s="33">
        <v>846</v>
      </c>
      <c r="AI20" s="33">
        <v>309</v>
      </c>
      <c r="AJ20" s="33">
        <v>4007</v>
      </c>
      <c r="AK20" s="33">
        <v>789</v>
      </c>
    </row>
    <row r="21" spans="1:37" ht="28.9" customHeight="1" x14ac:dyDescent="0.25">
      <c r="A21" s="32" t="s">
        <v>1088</v>
      </c>
      <c r="B21" s="32" t="s">
        <v>1088</v>
      </c>
      <c r="C21" s="32" t="s">
        <v>1225</v>
      </c>
      <c r="D21" s="32" t="s">
        <v>1635</v>
      </c>
      <c r="E21" s="33">
        <v>3348</v>
      </c>
      <c r="F21" s="33">
        <v>2261</v>
      </c>
      <c r="G21" s="33">
        <v>2262</v>
      </c>
      <c r="H21" s="35">
        <v>3832478.5646000002</v>
      </c>
      <c r="I21" s="37">
        <v>4290973.0039999997</v>
      </c>
      <c r="J21" s="35">
        <v>6431246.1361999996</v>
      </c>
      <c r="K21" s="33">
        <v>1022</v>
      </c>
      <c r="L21" s="33">
        <v>1419</v>
      </c>
      <c r="M21" s="33">
        <v>1861</v>
      </c>
      <c r="N21" s="35">
        <v>1633392.0597000001</v>
      </c>
      <c r="O21" s="35">
        <v>3426317.6033000001</v>
      </c>
      <c r="P21" s="35">
        <v>5929632.2915000003</v>
      </c>
      <c r="Q21" s="33">
        <v>2326</v>
      </c>
      <c r="R21" s="33">
        <v>842</v>
      </c>
      <c r="S21" s="33">
        <v>401</v>
      </c>
      <c r="T21" s="35">
        <v>2199086.5049000001</v>
      </c>
      <c r="U21" s="34">
        <v>864655.40064999997</v>
      </c>
      <c r="V21" s="34">
        <v>501613.84466</v>
      </c>
      <c r="W21" s="33">
        <v>4623</v>
      </c>
      <c r="X21" s="33">
        <v>12891</v>
      </c>
      <c r="Y21" s="33">
        <v>27423</v>
      </c>
      <c r="Z21" s="33">
        <v>2053</v>
      </c>
      <c r="AA21" s="33">
        <v>1029</v>
      </c>
      <c r="AB21" s="33">
        <v>777</v>
      </c>
      <c r="AC21" s="33">
        <v>947</v>
      </c>
      <c r="AD21" s="33">
        <v>298</v>
      </c>
      <c r="AE21" s="33">
        <v>2577</v>
      </c>
      <c r="AF21" s="33">
        <v>852</v>
      </c>
      <c r="AG21" s="33">
        <v>949</v>
      </c>
      <c r="AH21" s="33">
        <v>912</v>
      </c>
      <c r="AI21" s="33">
        <v>110</v>
      </c>
      <c r="AJ21" s="33">
        <v>1762</v>
      </c>
      <c r="AK21" s="33">
        <v>451</v>
      </c>
    </row>
    <row r="22" spans="1:37" ht="13.9" customHeight="1" x14ac:dyDescent="0.25">
      <c r="A22" s="32" t="s">
        <v>992</v>
      </c>
      <c r="B22" s="32" t="s">
        <v>992</v>
      </c>
      <c r="C22" s="32" t="s">
        <v>1175</v>
      </c>
      <c r="D22" s="32" t="s">
        <v>1564</v>
      </c>
      <c r="E22" s="33">
        <v>8043</v>
      </c>
      <c r="F22" s="33">
        <v>5484</v>
      </c>
      <c r="G22" s="33">
        <v>6535</v>
      </c>
      <c r="H22" s="37">
        <v>10047903.086999999</v>
      </c>
      <c r="I22" s="37">
        <v>10843688.341</v>
      </c>
      <c r="J22" s="37">
        <v>16511531.759</v>
      </c>
      <c r="K22" s="33">
        <v>3091</v>
      </c>
      <c r="L22" s="33">
        <v>3738</v>
      </c>
      <c r="M22" s="33">
        <v>5818</v>
      </c>
      <c r="N22" s="35">
        <v>5428525.3285999997</v>
      </c>
      <c r="O22" s="35">
        <v>9149375.4937999994</v>
      </c>
      <c r="P22" s="37">
        <v>15850263.218</v>
      </c>
      <c r="Q22" s="33">
        <v>4952</v>
      </c>
      <c r="R22" s="33">
        <v>1746</v>
      </c>
      <c r="S22" s="33">
        <v>717</v>
      </c>
      <c r="T22" s="35">
        <v>4619377.7587000001</v>
      </c>
      <c r="U22" s="35">
        <v>1694312.8469</v>
      </c>
      <c r="V22" s="34">
        <v>661268.54092000006</v>
      </c>
      <c r="W22" s="33">
        <v>13760</v>
      </c>
      <c r="X22" s="33">
        <v>29036</v>
      </c>
      <c r="Y22" s="33">
        <v>56961</v>
      </c>
      <c r="Z22" s="33">
        <v>4976</v>
      </c>
      <c r="AA22" s="33">
        <v>2490</v>
      </c>
      <c r="AB22" s="33">
        <v>2175</v>
      </c>
      <c r="AC22" s="33">
        <v>3271</v>
      </c>
      <c r="AD22" s="33">
        <v>962</v>
      </c>
      <c r="AE22" s="33">
        <v>6486</v>
      </c>
      <c r="AF22" s="33">
        <v>800</v>
      </c>
      <c r="AG22" s="33">
        <v>2892</v>
      </c>
      <c r="AH22" s="33">
        <v>1665</v>
      </c>
      <c r="AI22" s="33">
        <v>506</v>
      </c>
      <c r="AJ22" s="33">
        <v>5030</v>
      </c>
      <c r="AK22" s="33">
        <v>1159</v>
      </c>
    </row>
    <row r="23" spans="1:37" ht="28.9" customHeight="1" x14ac:dyDescent="0.25">
      <c r="A23" s="32" t="s">
        <v>1048</v>
      </c>
      <c r="B23" s="32" t="s">
        <v>1048</v>
      </c>
      <c r="C23" s="32" t="s">
        <v>1203</v>
      </c>
      <c r="D23" s="32" t="s">
        <v>1600</v>
      </c>
      <c r="E23" s="33">
        <v>17959</v>
      </c>
      <c r="F23" s="33">
        <v>7895</v>
      </c>
      <c r="G23" s="33">
        <v>6066</v>
      </c>
      <c r="H23" s="37">
        <v>19211171.337000001</v>
      </c>
      <c r="I23" s="37">
        <v>14424066.324999999</v>
      </c>
      <c r="J23" s="37">
        <v>15732454.102</v>
      </c>
      <c r="K23" s="33">
        <v>2841</v>
      </c>
      <c r="L23" s="33">
        <v>3775</v>
      </c>
      <c r="M23" s="33">
        <v>4433</v>
      </c>
      <c r="N23" s="35">
        <v>5854833.7695000004</v>
      </c>
      <c r="O23" s="37">
        <v>10377476.784</v>
      </c>
      <c r="P23" s="37">
        <v>14242014.654999999</v>
      </c>
      <c r="Q23" s="33">
        <v>15118</v>
      </c>
      <c r="R23" s="33">
        <v>4120</v>
      </c>
      <c r="S23" s="33">
        <v>1633</v>
      </c>
      <c r="T23" s="37">
        <v>13356337.568</v>
      </c>
      <c r="U23" s="35">
        <v>4046589.5408999999</v>
      </c>
      <c r="V23" s="37">
        <v>1490439.4469999999</v>
      </c>
      <c r="W23" s="33">
        <v>17306</v>
      </c>
      <c r="X23" s="33">
        <v>37435</v>
      </c>
      <c r="Y23" s="33">
        <v>63756</v>
      </c>
      <c r="Z23" s="33">
        <v>8620</v>
      </c>
      <c r="AA23" s="33">
        <v>3199</v>
      </c>
      <c r="AB23" s="33">
        <v>2162</v>
      </c>
      <c r="AC23" s="33">
        <v>2246</v>
      </c>
      <c r="AD23" s="33">
        <v>296</v>
      </c>
      <c r="AE23" s="33">
        <v>5592</v>
      </c>
      <c r="AF23" s="33">
        <v>310</v>
      </c>
      <c r="AG23" s="33">
        <v>1328</v>
      </c>
      <c r="AH23" s="33">
        <v>1223</v>
      </c>
      <c r="AI23" s="33">
        <v>219</v>
      </c>
      <c r="AJ23" s="33">
        <v>5332</v>
      </c>
      <c r="AK23" s="33">
        <v>3321</v>
      </c>
    </row>
    <row r="24" spans="1:37" ht="13.9" customHeight="1" x14ac:dyDescent="0.25">
      <c r="A24" s="32" t="s">
        <v>974</v>
      </c>
      <c r="B24" s="32" t="s">
        <v>974</v>
      </c>
      <c r="C24" s="32" t="s">
        <v>1162</v>
      </c>
      <c r="D24" s="32" t="s">
        <v>1550</v>
      </c>
      <c r="E24" s="33">
        <v>11689</v>
      </c>
      <c r="F24" s="33">
        <v>6805</v>
      </c>
      <c r="G24" s="33">
        <v>6521</v>
      </c>
      <c r="H24" s="37">
        <v>13301192.727</v>
      </c>
      <c r="I24" s="37">
        <v>13539030.966</v>
      </c>
      <c r="J24" s="37">
        <v>18171845.535999998</v>
      </c>
      <c r="K24" s="33">
        <v>2844</v>
      </c>
      <c r="L24" s="33">
        <v>4065</v>
      </c>
      <c r="M24" s="33">
        <v>5352</v>
      </c>
      <c r="N24" s="35">
        <v>5502486.0406999998</v>
      </c>
      <c r="O24" s="37">
        <v>10955502.834000001</v>
      </c>
      <c r="P24" s="37">
        <v>17187717.835999999</v>
      </c>
      <c r="Q24" s="33">
        <v>8845</v>
      </c>
      <c r="R24" s="33">
        <v>2740</v>
      </c>
      <c r="S24" s="33">
        <v>1169</v>
      </c>
      <c r="T24" s="35">
        <v>7798706.6863000002</v>
      </c>
      <c r="U24" s="35">
        <v>2583528.1316</v>
      </c>
      <c r="V24" s="34">
        <v>984127.70021000004</v>
      </c>
      <c r="W24" s="33">
        <v>14600</v>
      </c>
      <c r="X24" s="33">
        <v>32163</v>
      </c>
      <c r="Y24" s="33">
        <v>64702</v>
      </c>
      <c r="Z24" s="33">
        <v>6317</v>
      </c>
      <c r="AA24" s="33">
        <v>3172</v>
      </c>
      <c r="AB24" s="33">
        <v>2631</v>
      </c>
      <c r="AC24" s="33">
        <v>2607</v>
      </c>
      <c r="AD24" s="33">
        <v>651</v>
      </c>
      <c r="AE24" s="33">
        <v>5973</v>
      </c>
      <c r="AF24" s="33">
        <v>1812</v>
      </c>
      <c r="AG24" s="33">
        <v>2847</v>
      </c>
      <c r="AH24" s="33">
        <v>1362</v>
      </c>
      <c r="AI24" s="33">
        <v>131</v>
      </c>
      <c r="AJ24" s="33">
        <v>4891</v>
      </c>
      <c r="AK24" s="33">
        <v>991</v>
      </c>
    </row>
    <row r="25" spans="1:37" ht="13.9" customHeight="1" x14ac:dyDescent="0.25">
      <c r="A25" s="32" t="s">
        <v>1034</v>
      </c>
      <c r="B25" s="32" t="s">
        <v>1034</v>
      </c>
      <c r="C25" s="32" t="s">
        <v>1195</v>
      </c>
      <c r="D25" s="32" t="s">
        <v>1590</v>
      </c>
      <c r="E25" s="33">
        <v>7570</v>
      </c>
      <c r="F25" s="33">
        <v>4481</v>
      </c>
      <c r="G25" s="33">
        <v>3689</v>
      </c>
      <c r="H25" s="35">
        <v>8472462.6795000006</v>
      </c>
      <c r="I25" s="35">
        <v>9042734.3872999996</v>
      </c>
      <c r="J25" s="37">
        <v>11346041.521</v>
      </c>
      <c r="K25" s="33">
        <v>1927</v>
      </c>
      <c r="L25" s="33">
        <v>2732</v>
      </c>
      <c r="M25" s="33">
        <v>2958</v>
      </c>
      <c r="N25" s="35">
        <v>3528104.5904999999</v>
      </c>
      <c r="O25" s="35">
        <v>7267387.9117999999</v>
      </c>
      <c r="P25" s="37">
        <v>10293177.891000001</v>
      </c>
      <c r="Q25" s="33">
        <v>5643</v>
      </c>
      <c r="R25" s="33">
        <v>1749</v>
      </c>
      <c r="S25" s="33">
        <v>731</v>
      </c>
      <c r="T25" s="37">
        <v>4944358.0889999997</v>
      </c>
      <c r="U25" s="35">
        <v>1775346.4754999999</v>
      </c>
      <c r="V25" s="35">
        <v>1052863.6298</v>
      </c>
      <c r="W25" s="33">
        <v>9613</v>
      </c>
      <c r="X25" s="33">
        <v>27956</v>
      </c>
      <c r="Y25" s="33">
        <v>50129</v>
      </c>
      <c r="Z25" s="33">
        <v>4207</v>
      </c>
      <c r="AA25" s="33">
        <v>2029</v>
      </c>
      <c r="AB25" s="33">
        <v>1386</v>
      </c>
      <c r="AC25" s="33">
        <v>1849</v>
      </c>
      <c r="AD25" s="33">
        <v>378</v>
      </c>
      <c r="AE25" s="33">
        <v>4357</v>
      </c>
      <c r="AF25" s="33">
        <v>698</v>
      </c>
      <c r="AG25" s="33">
        <v>1768</v>
      </c>
      <c r="AH25" s="33">
        <v>487</v>
      </c>
      <c r="AI25" s="33">
        <v>500</v>
      </c>
      <c r="AJ25" s="33">
        <v>3050</v>
      </c>
      <c r="AK25" s="33">
        <v>367</v>
      </c>
    </row>
    <row r="26" spans="1:37" ht="13.9" customHeight="1" x14ac:dyDescent="0.25">
      <c r="A26" s="32" t="s">
        <v>946</v>
      </c>
      <c r="B26" s="32" t="s">
        <v>946</v>
      </c>
      <c r="C26" s="32" t="s">
        <v>1271</v>
      </c>
      <c r="D26" s="32" t="s">
        <v>1714</v>
      </c>
      <c r="E26" s="33">
        <v>16829</v>
      </c>
      <c r="F26" s="33">
        <v>9510</v>
      </c>
      <c r="G26" s="33">
        <v>7509</v>
      </c>
      <c r="H26" s="37">
        <v>20481004.403999999</v>
      </c>
      <c r="I26" s="37">
        <v>20727611.723000001</v>
      </c>
      <c r="J26" s="37">
        <v>21207143.657000002</v>
      </c>
      <c r="K26" s="33">
        <v>5418</v>
      </c>
      <c r="L26" s="33">
        <v>6708</v>
      </c>
      <c r="M26" s="33">
        <v>6559</v>
      </c>
      <c r="N26" s="37">
        <v>10219849.714</v>
      </c>
      <c r="O26" s="37">
        <v>17840338.063999999</v>
      </c>
      <c r="P26" s="37">
        <v>20204650.162999999</v>
      </c>
      <c r="Q26" s="33">
        <v>11411</v>
      </c>
      <c r="R26" s="33">
        <v>2802</v>
      </c>
      <c r="S26" s="33">
        <v>950</v>
      </c>
      <c r="T26" s="40">
        <v>10261154.689999999</v>
      </c>
      <c r="U26" s="35">
        <v>2887273.6590999998</v>
      </c>
      <c r="V26" s="35">
        <v>1002493.4937</v>
      </c>
      <c r="W26" s="33">
        <v>28041</v>
      </c>
      <c r="X26" s="33">
        <v>65080</v>
      </c>
      <c r="Y26" s="33">
        <v>84620</v>
      </c>
      <c r="Z26" s="33">
        <v>9349</v>
      </c>
      <c r="AA26" s="33">
        <v>4349</v>
      </c>
      <c r="AB26" s="33">
        <v>2728</v>
      </c>
      <c r="AC26" s="33">
        <v>3709</v>
      </c>
      <c r="AD26" s="33">
        <v>174</v>
      </c>
      <c r="AE26" s="33">
        <v>9274</v>
      </c>
      <c r="AF26" s="33">
        <v>540</v>
      </c>
      <c r="AG26" s="33">
        <v>1853</v>
      </c>
      <c r="AH26" s="33">
        <v>1579</v>
      </c>
      <c r="AI26" s="33">
        <v>719</v>
      </c>
      <c r="AJ26" s="33">
        <v>6086</v>
      </c>
      <c r="AK26" s="33">
        <v>2047</v>
      </c>
    </row>
    <row r="27" spans="1:37" ht="13.9" customHeight="1" x14ac:dyDescent="0.25">
      <c r="A27" s="32" t="s">
        <v>1018</v>
      </c>
      <c r="B27" s="32" t="s">
        <v>1018</v>
      </c>
      <c r="C27" s="32" t="s">
        <v>1188</v>
      </c>
      <c r="D27" s="32" t="s">
        <v>1581</v>
      </c>
      <c r="E27" s="33">
        <v>5673</v>
      </c>
      <c r="F27" s="33">
        <v>4022</v>
      </c>
      <c r="G27" s="33">
        <v>3468</v>
      </c>
      <c r="H27" s="35">
        <v>6307274.7654999997</v>
      </c>
      <c r="I27" s="35">
        <v>7521569.9741000002</v>
      </c>
      <c r="J27" s="35">
        <v>7857387.0716000004</v>
      </c>
      <c r="K27" s="33">
        <v>2609</v>
      </c>
      <c r="L27" s="33">
        <v>3090</v>
      </c>
      <c r="M27" s="33">
        <v>3130</v>
      </c>
      <c r="N27" s="35">
        <v>4309894.9441</v>
      </c>
      <c r="O27" s="35">
        <v>6914361.4976000004</v>
      </c>
      <c r="P27" s="35">
        <v>7647882.0107000005</v>
      </c>
      <c r="Q27" s="33">
        <v>3064</v>
      </c>
      <c r="R27" s="33">
        <v>932</v>
      </c>
      <c r="S27" s="33">
        <v>338</v>
      </c>
      <c r="T27" s="35">
        <v>1997379.8214</v>
      </c>
      <c r="U27" s="34">
        <v>607208.47647999995</v>
      </c>
      <c r="V27" s="34">
        <v>209505.06088</v>
      </c>
      <c r="W27" s="33">
        <v>11692</v>
      </c>
      <c r="X27" s="33">
        <v>24513</v>
      </c>
      <c r="Y27" s="33">
        <v>29262</v>
      </c>
      <c r="Z27" s="33">
        <v>3471</v>
      </c>
      <c r="AA27" s="33">
        <v>1849</v>
      </c>
      <c r="AB27" s="33">
        <v>1154</v>
      </c>
      <c r="AC27" s="33">
        <v>1035</v>
      </c>
      <c r="AD27" s="33">
        <v>327</v>
      </c>
      <c r="AE27" s="33">
        <v>4300</v>
      </c>
      <c r="AF27" s="33">
        <v>522</v>
      </c>
      <c r="AG27" s="33">
        <v>1362</v>
      </c>
      <c r="AH27" s="33">
        <v>1017</v>
      </c>
      <c r="AI27" s="33">
        <v>53</v>
      </c>
      <c r="AJ27" s="33">
        <v>2744</v>
      </c>
      <c r="AK27" s="33">
        <v>989</v>
      </c>
    </row>
    <row r="28" spans="1:37" ht="28.9" customHeight="1" x14ac:dyDescent="0.25">
      <c r="A28" s="32" t="s">
        <v>1068</v>
      </c>
      <c r="B28" s="32" t="s">
        <v>1068</v>
      </c>
      <c r="C28" s="32" t="s">
        <v>1211</v>
      </c>
      <c r="D28" s="32" t="s">
        <v>1613</v>
      </c>
      <c r="E28" s="33">
        <v>7443</v>
      </c>
      <c r="F28" s="33">
        <v>4809</v>
      </c>
      <c r="G28" s="33">
        <v>3943</v>
      </c>
      <c r="H28" s="35">
        <v>9992249.8288000003</v>
      </c>
      <c r="I28" s="35">
        <v>9698099.3867000006</v>
      </c>
      <c r="J28" s="37">
        <v>11110620.511</v>
      </c>
      <c r="K28" s="33">
        <v>2601</v>
      </c>
      <c r="L28" s="33">
        <v>3305</v>
      </c>
      <c r="M28" s="33">
        <v>3507</v>
      </c>
      <c r="N28" s="40">
        <v>4715502.8600000003</v>
      </c>
      <c r="O28" s="35">
        <v>8235936.4208000004</v>
      </c>
      <c r="P28" s="37">
        <v>10650314.301999999</v>
      </c>
      <c r="Q28" s="33">
        <v>4842</v>
      </c>
      <c r="R28" s="33">
        <v>1504</v>
      </c>
      <c r="S28" s="33">
        <v>436</v>
      </c>
      <c r="T28" s="35">
        <v>5276746.9687999999</v>
      </c>
      <c r="U28" s="35">
        <v>1462162.9659</v>
      </c>
      <c r="V28" s="34">
        <v>460306.20879</v>
      </c>
      <c r="W28" s="33">
        <v>14043</v>
      </c>
      <c r="X28" s="33">
        <v>28650</v>
      </c>
      <c r="Y28" s="33">
        <v>45386</v>
      </c>
      <c r="Z28" s="33">
        <v>4130</v>
      </c>
      <c r="AA28" s="33">
        <v>2066</v>
      </c>
      <c r="AB28" s="33">
        <v>1398</v>
      </c>
      <c r="AC28" s="33">
        <v>1286</v>
      </c>
      <c r="AD28" s="33">
        <v>985</v>
      </c>
      <c r="AE28" s="33">
        <v>4853</v>
      </c>
      <c r="AF28" s="33">
        <v>488</v>
      </c>
      <c r="AG28" s="33">
        <v>1803</v>
      </c>
      <c r="AH28" s="33">
        <v>1046</v>
      </c>
      <c r="AI28" s="33">
        <v>74</v>
      </c>
      <c r="AJ28" s="33">
        <v>3306</v>
      </c>
      <c r="AK28" s="33">
        <v>891</v>
      </c>
    </row>
    <row r="29" spans="1:37" ht="13.9" customHeight="1" x14ac:dyDescent="0.25">
      <c r="A29" s="32" t="s">
        <v>842</v>
      </c>
      <c r="B29" s="32" t="s">
        <v>842</v>
      </c>
      <c r="C29" s="32" t="s">
        <v>1242</v>
      </c>
      <c r="D29" s="32" t="s">
        <v>1659</v>
      </c>
      <c r="E29" s="33">
        <v>12828</v>
      </c>
      <c r="F29" s="33">
        <v>8624</v>
      </c>
      <c r="G29" s="33">
        <v>9180</v>
      </c>
      <c r="H29" s="37">
        <v>18343187.320999999</v>
      </c>
      <c r="I29" s="37">
        <v>19318472.695</v>
      </c>
      <c r="J29" s="37">
        <v>25285171.701000001</v>
      </c>
      <c r="K29" s="33">
        <v>3847</v>
      </c>
      <c r="L29" s="33">
        <v>5624</v>
      </c>
      <c r="M29" s="33">
        <v>7657</v>
      </c>
      <c r="N29" s="35">
        <v>8070664.7171999998</v>
      </c>
      <c r="O29" s="37">
        <v>15765300.403999999</v>
      </c>
      <c r="P29" s="40">
        <v>23513565.510000002</v>
      </c>
      <c r="Q29" s="33">
        <v>8981</v>
      </c>
      <c r="R29" s="33">
        <v>3000</v>
      </c>
      <c r="S29" s="33">
        <v>1523</v>
      </c>
      <c r="T29" s="37">
        <v>10272522.604</v>
      </c>
      <c r="U29" s="35">
        <v>3553172.2908999999</v>
      </c>
      <c r="V29" s="35">
        <v>1771606.1906000001</v>
      </c>
      <c r="W29" s="33">
        <v>23547</v>
      </c>
      <c r="X29" s="33">
        <v>53021</v>
      </c>
      <c r="Y29" s="33">
        <v>87191</v>
      </c>
      <c r="Z29" s="33">
        <v>7841</v>
      </c>
      <c r="AA29" s="33">
        <v>4146</v>
      </c>
      <c r="AB29" s="33">
        <v>3280</v>
      </c>
      <c r="AC29" s="33">
        <v>3010</v>
      </c>
      <c r="AD29" s="33">
        <v>863</v>
      </c>
      <c r="AE29" s="33">
        <v>8399</v>
      </c>
      <c r="AF29" s="33">
        <v>586</v>
      </c>
      <c r="AG29" s="33">
        <v>3660</v>
      </c>
      <c r="AH29" s="33">
        <v>1635</v>
      </c>
      <c r="AI29" s="33">
        <v>617</v>
      </c>
      <c r="AJ29" s="33">
        <v>7177</v>
      </c>
      <c r="AK29" s="33">
        <v>2140</v>
      </c>
    </row>
    <row r="30" spans="1:37" ht="13.9" customHeight="1" x14ac:dyDescent="0.25">
      <c r="A30" s="32" t="s">
        <v>1080</v>
      </c>
      <c r="B30" s="32" t="s">
        <v>1080</v>
      </c>
      <c r="C30" s="32" t="s">
        <v>1216</v>
      </c>
      <c r="D30" s="32" t="s">
        <v>1624</v>
      </c>
      <c r="E30" s="33">
        <v>15048</v>
      </c>
      <c r="F30" s="33">
        <v>8183</v>
      </c>
      <c r="G30" s="33">
        <v>7831</v>
      </c>
      <c r="H30" s="37">
        <v>18354309.035</v>
      </c>
      <c r="I30" s="37">
        <v>16622231.676999999</v>
      </c>
      <c r="J30" s="37">
        <v>22193128.298999999</v>
      </c>
      <c r="K30" s="33">
        <v>4154</v>
      </c>
      <c r="L30" s="33">
        <v>5408</v>
      </c>
      <c r="M30" s="33">
        <v>6741</v>
      </c>
      <c r="N30" s="35">
        <v>7490798.2723000003</v>
      </c>
      <c r="O30" s="37">
        <v>13821415.567</v>
      </c>
      <c r="P30" s="37">
        <v>20949597.901000001</v>
      </c>
      <c r="Q30" s="33">
        <v>10894</v>
      </c>
      <c r="R30" s="33">
        <v>2775</v>
      </c>
      <c r="S30" s="33">
        <v>1090</v>
      </c>
      <c r="T30" s="37">
        <v>10863510.763</v>
      </c>
      <c r="U30" s="35">
        <v>2800816.1107000001</v>
      </c>
      <c r="V30" s="35">
        <v>1243530.3977000001</v>
      </c>
      <c r="W30" s="33">
        <v>19582</v>
      </c>
      <c r="X30" s="33">
        <v>46125</v>
      </c>
      <c r="Y30" s="33">
        <v>87776</v>
      </c>
      <c r="Z30" s="33">
        <v>7543</v>
      </c>
      <c r="AA30" s="33">
        <v>3723</v>
      </c>
      <c r="AB30" s="33">
        <v>2871</v>
      </c>
      <c r="AC30" s="33">
        <v>2659</v>
      </c>
      <c r="AD30" s="33">
        <v>1120</v>
      </c>
      <c r="AE30" s="33">
        <v>8363</v>
      </c>
      <c r="AF30" s="33">
        <v>567</v>
      </c>
      <c r="AG30" s="33">
        <v>3990</v>
      </c>
      <c r="AH30" s="33">
        <v>3669</v>
      </c>
      <c r="AI30" s="33">
        <v>447</v>
      </c>
      <c r="AJ30" s="33">
        <v>6764</v>
      </c>
      <c r="AK30" s="33">
        <v>1105</v>
      </c>
    </row>
    <row r="31" spans="1:37" ht="13.9" customHeight="1" x14ac:dyDescent="0.25">
      <c r="A31" s="32" t="s">
        <v>908</v>
      </c>
      <c r="B31" s="32" t="s">
        <v>908</v>
      </c>
      <c r="C31" s="32" t="s">
        <v>1145</v>
      </c>
      <c r="D31" s="32" t="s">
        <v>1530</v>
      </c>
      <c r="E31" s="33">
        <v>8691</v>
      </c>
      <c r="F31" s="33">
        <v>3829</v>
      </c>
      <c r="G31" s="33">
        <v>2644</v>
      </c>
      <c r="H31" s="37">
        <v>11154918.280999999</v>
      </c>
      <c r="I31" s="35">
        <v>7770414.8948999997</v>
      </c>
      <c r="J31" s="35">
        <v>6564698.0351</v>
      </c>
      <c r="K31" s="33">
        <v>2487</v>
      </c>
      <c r="L31" s="33">
        <v>2599</v>
      </c>
      <c r="M31" s="33">
        <v>2246</v>
      </c>
      <c r="N31" s="35">
        <v>4919042.9352000002</v>
      </c>
      <c r="O31" s="35">
        <v>6484409.6752000004</v>
      </c>
      <c r="P31" s="35">
        <v>6146864.9561999999</v>
      </c>
      <c r="Q31" s="33">
        <v>6204</v>
      </c>
      <c r="R31" s="33">
        <v>1230</v>
      </c>
      <c r="S31" s="33">
        <v>398</v>
      </c>
      <c r="T31" s="35">
        <v>6235875.3461999996</v>
      </c>
      <c r="U31" s="35">
        <v>1286005.2197</v>
      </c>
      <c r="V31" s="35">
        <v>417833.07890000002</v>
      </c>
      <c r="W31" s="33">
        <v>13280</v>
      </c>
      <c r="X31" s="33">
        <v>19256</v>
      </c>
      <c r="Y31" s="33">
        <v>20929</v>
      </c>
      <c r="Z31" s="33">
        <v>5398</v>
      </c>
      <c r="AA31" s="33">
        <v>1866</v>
      </c>
      <c r="AB31" s="33">
        <v>986</v>
      </c>
      <c r="AC31" s="33">
        <v>1385</v>
      </c>
      <c r="AD31" s="33">
        <v>221</v>
      </c>
      <c r="AE31" s="33">
        <v>3665</v>
      </c>
      <c r="AF31" s="33">
        <v>405</v>
      </c>
      <c r="AG31" s="33">
        <v>1384</v>
      </c>
      <c r="AH31" s="33">
        <v>583</v>
      </c>
      <c r="AI31" s="33">
        <v>152</v>
      </c>
      <c r="AJ31" s="33">
        <v>2350</v>
      </c>
      <c r="AK31" s="33">
        <v>657</v>
      </c>
    </row>
    <row r="32" spans="1:37" ht="28.9" customHeight="1" x14ac:dyDescent="0.25">
      <c r="A32" s="32" t="s">
        <v>879</v>
      </c>
      <c r="B32" s="32" t="s">
        <v>879</v>
      </c>
      <c r="C32" s="32" t="s">
        <v>1259</v>
      </c>
      <c r="D32" s="32" t="s">
        <v>1686</v>
      </c>
      <c r="E32" s="33">
        <v>10190</v>
      </c>
      <c r="F32" s="33">
        <v>6536</v>
      </c>
      <c r="G32" s="33">
        <v>6156</v>
      </c>
      <c r="H32" s="37">
        <v>13448662.177999999</v>
      </c>
      <c r="I32" s="37">
        <v>13344101.007999999</v>
      </c>
      <c r="J32" s="37">
        <v>15596139.751</v>
      </c>
      <c r="K32" s="33">
        <v>3829</v>
      </c>
      <c r="L32" s="33">
        <v>4852</v>
      </c>
      <c r="M32" s="33">
        <v>5647</v>
      </c>
      <c r="N32" s="35">
        <v>6678882.6688000001</v>
      </c>
      <c r="O32" s="37">
        <v>11416681.895</v>
      </c>
      <c r="P32" s="37">
        <v>15022640.198999999</v>
      </c>
      <c r="Q32" s="33">
        <v>6361</v>
      </c>
      <c r="R32" s="33">
        <v>1684</v>
      </c>
      <c r="S32" s="33">
        <v>509</v>
      </c>
      <c r="T32" s="35">
        <v>6769779.5094999997</v>
      </c>
      <c r="U32" s="35">
        <v>1927419.1129000001</v>
      </c>
      <c r="V32" s="34">
        <v>573499.55186000001</v>
      </c>
      <c r="W32" s="33">
        <v>17887</v>
      </c>
      <c r="X32" s="33">
        <v>35307</v>
      </c>
      <c r="Y32" s="33">
        <v>56377</v>
      </c>
      <c r="Z32" s="33">
        <v>6191</v>
      </c>
      <c r="AA32" s="33">
        <v>3276</v>
      </c>
      <c r="AB32" s="33">
        <v>2339</v>
      </c>
      <c r="AC32" s="33">
        <v>2014</v>
      </c>
      <c r="AD32" s="33">
        <v>630</v>
      </c>
      <c r="AE32" s="33">
        <v>7167</v>
      </c>
      <c r="AF32" s="33">
        <v>839</v>
      </c>
      <c r="AG32" s="33">
        <v>2302</v>
      </c>
      <c r="AH32" s="33">
        <v>975</v>
      </c>
      <c r="AI32" s="33">
        <v>247</v>
      </c>
      <c r="AJ32" s="33">
        <v>5148</v>
      </c>
      <c r="AK32" s="33">
        <v>1296</v>
      </c>
    </row>
    <row r="33" spans="1:37" ht="13.9" customHeight="1" x14ac:dyDescent="0.25">
      <c r="A33" s="32" t="s">
        <v>1032</v>
      </c>
      <c r="B33" s="32" t="s">
        <v>1032</v>
      </c>
      <c r="C33" s="32" t="s">
        <v>1033</v>
      </c>
      <c r="D33" s="32" t="s">
        <v>1589</v>
      </c>
      <c r="E33" s="33">
        <v>4386</v>
      </c>
      <c r="F33" s="33">
        <v>2692</v>
      </c>
      <c r="G33" s="33">
        <v>2359</v>
      </c>
      <c r="H33" s="35">
        <v>5754143.3663999997</v>
      </c>
      <c r="I33" s="35">
        <v>6417130.2474999996</v>
      </c>
      <c r="J33" s="35">
        <v>7535594.8805</v>
      </c>
      <c r="K33" s="33">
        <v>1542</v>
      </c>
      <c r="L33" s="33">
        <v>1964</v>
      </c>
      <c r="M33" s="33">
        <v>2131</v>
      </c>
      <c r="N33" s="35">
        <v>3100212.8901999998</v>
      </c>
      <c r="O33" s="37">
        <v>5743624.0389999999</v>
      </c>
      <c r="P33" s="37">
        <v>7356140.6220000004</v>
      </c>
      <c r="Q33" s="33">
        <v>2844</v>
      </c>
      <c r="R33" s="33">
        <v>728</v>
      </c>
      <c r="S33" s="33">
        <v>228</v>
      </c>
      <c r="T33" s="35">
        <v>2653930.4761999999</v>
      </c>
      <c r="U33" s="34">
        <v>673506.20845000003</v>
      </c>
      <c r="V33" s="35">
        <v>179454.2585</v>
      </c>
      <c r="W33" s="33">
        <v>9187</v>
      </c>
      <c r="X33" s="33">
        <v>22613</v>
      </c>
      <c r="Y33" s="33">
        <v>33597</v>
      </c>
      <c r="Z33" s="33">
        <v>2825</v>
      </c>
      <c r="AA33" s="33">
        <v>1428</v>
      </c>
      <c r="AB33" s="33">
        <v>1058</v>
      </c>
      <c r="AC33" s="33">
        <v>932</v>
      </c>
      <c r="AD33" s="33">
        <v>1085</v>
      </c>
      <c r="AE33" s="33">
        <v>2957</v>
      </c>
      <c r="AF33" s="33">
        <v>232</v>
      </c>
      <c r="AG33" s="33">
        <v>1014</v>
      </c>
      <c r="AH33" s="33">
        <v>286</v>
      </c>
      <c r="AI33" s="33">
        <v>239</v>
      </c>
      <c r="AJ33" s="33">
        <v>1941</v>
      </c>
      <c r="AK33" s="33">
        <v>275</v>
      </c>
    </row>
    <row r="34" spans="1:37" ht="13.9" customHeight="1" x14ac:dyDescent="0.25">
      <c r="A34" s="32" t="s">
        <v>859</v>
      </c>
      <c r="B34" s="32" t="s">
        <v>859</v>
      </c>
      <c r="C34" s="32" t="s">
        <v>1249</v>
      </c>
      <c r="D34" s="32" t="s">
        <v>1673</v>
      </c>
      <c r="E34" s="33">
        <v>25343</v>
      </c>
      <c r="F34" s="33">
        <v>13714</v>
      </c>
      <c r="G34" s="33">
        <v>10182</v>
      </c>
      <c r="H34" s="37">
        <v>30221009.184</v>
      </c>
      <c r="I34" s="37">
        <v>25553158.653999999</v>
      </c>
      <c r="J34" s="37">
        <v>24524608.006000001</v>
      </c>
      <c r="K34" s="33">
        <v>7193</v>
      </c>
      <c r="L34" s="33">
        <v>8914</v>
      </c>
      <c r="M34" s="33">
        <v>8496</v>
      </c>
      <c r="N34" s="37">
        <v>12541697.101</v>
      </c>
      <c r="O34" s="37">
        <v>20845744.936000001</v>
      </c>
      <c r="P34" s="37">
        <v>22654566.842999998</v>
      </c>
      <c r="Q34" s="33">
        <v>18150</v>
      </c>
      <c r="R34" s="33">
        <v>4800</v>
      </c>
      <c r="S34" s="33">
        <v>1686</v>
      </c>
      <c r="T34" s="37">
        <v>17679312.083000001</v>
      </c>
      <c r="U34" s="37">
        <v>4707413.7180000003</v>
      </c>
      <c r="V34" s="35">
        <v>1870041.1631</v>
      </c>
      <c r="W34" s="33">
        <v>29133</v>
      </c>
      <c r="X34" s="33">
        <v>58979</v>
      </c>
      <c r="Y34" s="33">
        <v>76467</v>
      </c>
      <c r="Z34" s="33">
        <v>14627</v>
      </c>
      <c r="AA34" s="33">
        <v>6568</v>
      </c>
      <c r="AB34" s="33">
        <v>3699</v>
      </c>
      <c r="AC34" s="33">
        <v>3050</v>
      </c>
      <c r="AD34" s="33">
        <v>2955</v>
      </c>
      <c r="AE34" s="33">
        <v>12177</v>
      </c>
      <c r="AF34" s="33">
        <v>777</v>
      </c>
      <c r="AG34" s="33">
        <v>3267</v>
      </c>
      <c r="AH34" s="33">
        <v>2444</v>
      </c>
      <c r="AI34" s="33">
        <v>320</v>
      </c>
      <c r="AJ34" s="33">
        <v>8496</v>
      </c>
      <c r="AK34" s="33">
        <v>2725</v>
      </c>
    </row>
    <row r="35" spans="1:37" ht="13.9" customHeight="1" x14ac:dyDescent="0.25">
      <c r="A35" s="32" t="s">
        <v>950</v>
      </c>
      <c r="B35" s="32" t="s">
        <v>950</v>
      </c>
      <c r="C35" s="32" t="s">
        <v>1273</v>
      </c>
      <c r="D35" s="32" t="s">
        <v>1716</v>
      </c>
      <c r="E35" s="33">
        <v>10329</v>
      </c>
      <c r="F35" s="33">
        <v>7415</v>
      </c>
      <c r="G35" s="33">
        <v>5509</v>
      </c>
      <c r="H35" s="37">
        <v>13766563.176999999</v>
      </c>
      <c r="I35" s="37">
        <v>16811912.883000001</v>
      </c>
      <c r="J35" s="37">
        <v>16384974.341</v>
      </c>
      <c r="K35" s="33">
        <v>3717</v>
      </c>
      <c r="L35" s="33">
        <v>5135</v>
      </c>
      <c r="M35" s="33">
        <v>4702</v>
      </c>
      <c r="N35" s="35">
        <v>7448248.5761000002</v>
      </c>
      <c r="O35" s="37">
        <v>14412307.268999999</v>
      </c>
      <c r="P35" s="37">
        <v>15660098.259</v>
      </c>
      <c r="Q35" s="33">
        <v>6612</v>
      </c>
      <c r="R35" s="33">
        <v>2280</v>
      </c>
      <c r="S35" s="33">
        <v>807</v>
      </c>
      <c r="T35" s="35">
        <v>6318314.6013000002</v>
      </c>
      <c r="U35" s="35">
        <v>2399605.6132999999</v>
      </c>
      <c r="V35" s="34">
        <v>724876.08112999995</v>
      </c>
      <c r="W35" s="33">
        <v>20737</v>
      </c>
      <c r="X35" s="33">
        <v>55552</v>
      </c>
      <c r="Y35" s="33">
        <v>71452</v>
      </c>
      <c r="Z35" s="33">
        <v>6647</v>
      </c>
      <c r="AA35" s="33">
        <v>3796</v>
      </c>
      <c r="AB35" s="33">
        <v>2244</v>
      </c>
      <c r="AC35" s="33">
        <v>2587</v>
      </c>
      <c r="AD35" s="33">
        <v>207</v>
      </c>
      <c r="AE35" s="33">
        <v>6293</v>
      </c>
      <c r="AF35" s="33">
        <v>407</v>
      </c>
      <c r="AG35" s="33">
        <v>1500</v>
      </c>
      <c r="AH35" s="33">
        <v>1161</v>
      </c>
      <c r="AI35" s="33">
        <v>663</v>
      </c>
      <c r="AJ35" s="33">
        <v>4687</v>
      </c>
      <c r="AK35" s="33">
        <v>759</v>
      </c>
    </row>
    <row r="36" spans="1:37" ht="28.9" customHeight="1" x14ac:dyDescent="0.25">
      <c r="A36" s="32" t="s">
        <v>934</v>
      </c>
      <c r="B36" s="32" t="s">
        <v>934</v>
      </c>
      <c r="C36" s="32" t="s">
        <v>1265</v>
      </c>
      <c r="D36" s="32" t="s">
        <v>1705</v>
      </c>
      <c r="E36" s="33">
        <v>15217</v>
      </c>
      <c r="F36" s="33">
        <v>8688</v>
      </c>
      <c r="G36" s="33">
        <v>6539</v>
      </c>
      <c r="H36" s="37">
        <v>19625842.017999999</v>
      </c>
      <c r="I36" s="37">
        <v>18037517.125999998</v>
      </c>
      <c r="J36" s="37">
        <v>17833053.228</v>
      </c>
      <c r="K36" s="33">
        <v>4458</v>
      </c>
      <c r="L36" s="33">
        <v>5825</v>
      </c>
      <c r="M36" s="33">
        <v>5717</v>
      </c>
      <c r="N36" s="35">
        <v>8528709.7528000008</v>
      </c>
      <c r="O36" s="37">
        <v>15011194.203</v>
      </c>
      <c r="P36" s="37">
        <v>16897707.741</v>
      </c>
      <c r="Q36" s="33">
        <v>10759</v>
      </c>
      <c r="R36" s="33">
        <v>2863</v>
      </c>
      <c r="S36" s="33">
        <v>822</v>
      </c>
      <c r="T36" s="37">
        <v>11097132.265000001</v>
      </c>
      <c r="U36" s="35">
        <v>3026322.9238</v>
      </c>
      <c r="V36" s="34">
        <v>935345.48733999999</v>
      </c>
      <c r="W36" s="33">
        <v>22857</v>
      </c>
      <c r="X36" s="33">
        <v>57930</v>
      </c>
      <c r="Y36" s="33">
        <v>87204</v>
      </c>
      <c r="Z36" s="33">
        <v>9151</v>
      </c>
      <c r="AA36" s="33">
        <v>4293</v>
      </c>
      <c r="AB36" s="33">
        <v>2750</v>
      </c>
      <c r="AC36" s="33">
        <v>3231</v>
      </c>
      <c r="AD36" s="33">
        <v>1315</v>
      </c>
      <c r="AE36" s="33">
        <v>8445</v>
      </c>
      <c r="AF36" s="33">
        <v>730</v>
      </c>
      <c r="AG36" s="33">
        <v>3794</v>
      </c>
      <c r="AH36" s="33">
        <v>1309</v>
      </c>
      <c r="AI36" s="33">
        <v>302</v>
      </c>
      <c r="AJ36" s="33">
        <v>5306</v>
      </c>
      <c r="AK36" s="33">
        <v>918</v>
      </c>
    </row>
    <row r="37" spans="1:37" ht="28.9" customHeight="1" x14ac:dyDescent="0.25">
      <c r="A37" s="32" t="s">
        <v>857</v>
      </c>
      <c r="B37" s="32" t="s">
        <v>857</v>
      </c>
      <c r="C37" s="32" t="s">
        <v>1248</v>
      </c>
      <c r="D37" s="32" t="s">
        <v>1672</v>
      </c>
      <c r="E37" s="33">
        <v>10074</v>
      </c>
      <c r="F37" s="33">
        <v>6533</v>
      </c>
      <c r="G37" s="33">
        <v>7979</v>
      </c>
      <c r="H37" s="37">
        <v>15816177.914000001</v>
      </c>
      <c r="I37" s="37">
        <v>13497394.058</v>
      </c>
      <c r="J37" s="37">
        <v>22566172.502</v>
      </c>
      <c r="K37" s="33">
        <v>3014</v>
      </c>
      <c r="L37" s="33">
        <v>4432</v>
      </c>
      <c r="M37" s="33">
        <v>6909</v>
      </c>
      <c r="N37" s="35">
        <v>4738400.1167000001</v>
      </c>
      <c r="O37" s="37">
        <v>10576301.998</v>
      </c>
      <c r="P37" s="40">
        <v>21189817.16</v>
      </c>
      <c r="Q37" s="33">
        <v>7060</v>
      </c>
      <c r="R37" s="33">
        <v>2101</v>
      </c>
      <c r="S37" s="33">
        <v>1070</v>
      </c>
      <c r="T37" s="37">
        <v>11077777.797</v>
      </c>
      <c r="U37" s="35">
        <v>2921092.0597999999</v>
      </c>
      <c r="V37" s="37">
        <v>1376355.3419999999</v>
      </c>
      <c r="W37" s="33">
        <v>15188</v>
      </c>
      <c r="X37" s="33">
        <v>34864</v>
      </c>
      <c r="Y37" s="33">
        <v>89179</v>
      </c>
      <c r="Z37" s="33">
        <v>6463</v>
      </c>
      <c r="AA37" s="33">
        <v>3210</v>
      </c>
      <c r="AB37" s="33">
        <v>2937</v>
      </c>
      <c r="AC37" s="33">
        <v>3373</v>
      </c>
      <c r="AD37" s="33">
        <v>1747</v>
      </c>
      <c r="AE37" s="33">
        <v>8183</v>
      </c>
      <c r="AF37" s="33">
        <v>1907</v>
      </c>
      <c r="AG37" s="33">
        <v>4628</v>
      </c>
      <c r="AH37" s="33">
        <v>2685</v>
      </c>
      <c r="AI37" s="33">
        <v>150</v>
      </c>
      <c r="AJ37" s="33">
        <v>5608</v>
      </c>
      <c r="AK37" s="33">
        <v>1955</v>
      </c>
    </row>
    <row r="38" spans="1:37" ht="13.9" customHeight="1" x14ac:dyDescent="0.25">
      <c r="A38" s="32" t="s">
        <v>976</v>
      </c>
      <c r="B38" s="32" t="s">
        <v>976</v>
      </c>
      <c r="C38" s="32" t="s">
        <v>1163</v>
      </c>
      <c r="D38" s="32" t="s">
        <v>1552</v>
      </c>
      <c r="E38" s="33">
        <v>18017</v>
      </c>
      <c r="F38" s="33">
        <v>11642</v>
      </c>
      <c r="G38" s="33">
        <v>11287</v>
      </c>
      <c r="H38" s="37">
        <v>23599272.215</v>
      </c>
      <c r="I38" s="37">
        <v>23815633.278999999</v>
      </c>
      <c r="J38" s="37">
        <v>31351502.506999999</v>
      </c>
      <c r="K38" s="33">
        <v>6146</v>
      </c>
      <c r="L38" s="33">
        <v>8050</v>
      </c>
      <c r="M38" s="33">
        <v>9856</v>
      </c>
      <c r="N38" s="37">
        <v>11359129.034</v>
      </c>
      <c r="O38" s="37">
        <v>20247902.903000001</v>
      </c>
      <c r="P38" s="37">
        <v>29859555.432</v>
      </c>
      <c r="Q38" s="33">
        <v>11871</v>
      </c>
      <c r="R38" s="33">
        <v>3592</v>
      </c>
      <c r="S38" s="33">
        <v>1431</v>
      </c>
      <c r="T38" s="37">
        <v>12240143.182</v>
      </c>
      <c r="U38" s="37">
        <v>3567730.3760000002</v>
      </c>
      <c r="V38" s="35">
        <v>1491947.0751</v>
      </c>
      <c r="W38" s="33">
        <v>30086</v>
      </c>
      <c r="X38" s="33">
        <v>69461</v>
      </c>
      <c r="Y38" s="33">
        <v>137231</v>
      </c>
      <c r="Z38" s="33">
        <v>11435</v>
      </c>
      <c r="AA38" s="33">
        <v>5693</v>
      </c>
      <c r="AB38" s="33">
        <v>4179</v>
      </c>
      <c r="AC38" s="33">
        <v>4239</v>
      </c>
      <c r="AD38" s="33">
        <v>3048</v>
      </c>
      <c r="AE38" s="33">
        <v>12383</v>
      </c>
      <c r="AF38" s="33">
        <v>1832</v>
      </c>
      <c r="AG38" s="33">
        <v>5288</v>
      </c>
      <c r="AH38" s="33">
        <v>2151</v>
      </c>
      <c r="AI38" s="33">
        <v>473</v>
      </c>
      <c r="AJ38" s="33">
        <v>8580</v>
      </c>
      <c r="AK38" s="33">
        <v>1197</v>
      </c>
    </row>
    <row r="39" spans="1:37" ht="28.9" customHeight="1" x14ac:dyDescent="0.25">
      <c r="A39" s="32" t="s">
        <v>1098</v>
      </c>
      <c r="B39" s="32" t="s">
        <v>1098</v>
      </c>
      <c r="C39" s="32" t="s">
        <v>1230</v>
      </c>
      <c r="D39" s="32" t="s">
        <v>1641</v>
      </c>
      <c r="E39" s="33">
        <v>6411</v>
      </c>
      <c r="F39" s="33">
        <v>4655</v>
      </c>
      <c r="G39" s="33">
        <v>4579</v>
      </c>
      <c r="H39" s="35">
        <v>8682994.3221000005</v>
      </c>
      <c r="I39" s="37">
        <v>9562500.7579999994</v>
      </c>
      <c r="J39" s="37">
        <v>13063364.066</v>
      </c>
      <c r="K39" s="33">
        <v>2492</v>
      </c>
      <c r="L39" s="33">
        <v>3140</v>
      </c>
      <c r="M39" s="33">
        <v>3956</v>
      </c>
      <c r="N39" s="37">
        <v>4458405.6109999996</v>
      </c>
      <c r="O39" s="35">
        <v>8062435.0636</v>
      </c>
      <c r="P39" s="37">
        <v>12237826.834000001</v>
      </c>
      <c r="Q39" s="33">
        <v>3919</v>
      </c>
      <c r="R39" s="33">
        <v>1515</v>
      </c>
      <c r="S39" s="33">
        <v>623</v>
      </c>
      <c r="T39" s="35">
        <v>4224588.7111999998</v>
      </c>
      <c r="U39" s="35">
        <v>1500065.6943999999</v>
      </c>
      <c r="V39" s="34">
        <v>825537.23207000003</v>
      </c>
      <c r="W39" s="33">
        <v>12860</v>
      </c>
      <c r="X39" s="33">
        <v>28776</v>
      </c>
      <c r="Y39" s="33">
        <v>55426</v>
      </c>
      <c r="Z39" s="33">
        <v>3412</v>
      </c>
      <c r="AA39" s="33">
        <v>1971</v>
      </c>
      <c r="AB39" s="33">
        <v>1590</v>
      </c>
      <c r="AC39" s="33">
        <v>2058</v>
      </c>
      <c r="AD39" s="33">
        <v>311</v>
      </c>
      <c r="AE39" s="33">
        <v>4523</v>
      </c>
      <c r="AF39" s="33">
        <v>344</v>
      </c>
      <c r="AG39" s="33">
        <v>1250</v>
      </c>
      <c r="AH39" s="33">
        <v>932</v>
      </c>
      <c r="AI39" s="33">
        <v>720</v>
      </c>
      <c r="AJ39" s="33">
        <v>3654</v>
      </c>
      <c r="AK39" s="33">
        <v>1861</v>
      </c>
    </row>
    <row r="40" spans="1:37" ht="13.9" customHeight="1" x14ac:dyDescent="0.25">
      <c r="A40" s="32" t="s">
        <v>1052</v>
      </c>
      <c r="B40" s="32" t="s">
        <v>1052</v>
      </c>
      <c r="C40" s="32" t="s">
        <v>1053</v>
      </c>
      <c r="D40" s="32" t="s">
        <v>1602</v>
      </c>
      <c r="E40" s="33">
        <v>3449</v>
      </c>
      <c r="F40" s="33">
        <v>2628</v>
      </c>
      <c r="G40" s="33">
        <v>2991</v>
      </c>
      <c r="H40" s="35">
        <v>4554399.0207000002</v>
      </c>
      <c r="I40" s="35">
        <v>5979962.5570999999</v>
      </c>
      <c r="J40" s="35">
        <v>8413848.1788999997</v>
      </c>
      <c r="K40" s="33">
        <v>1216</v>
      </c>
      <c r="L40" s="33">
        <v>2025</v>
      </c>
      <c r="M40" s="33">
        <v>2729</v>
      </c>
      <c r="N40" s="35">
        <v>2401076.4493</v>
      </c>
      <c r="O40" s="35">
        <v>5449840.4221000001</v>
      </c>
      <c r="P40" s="35">
        <v>8165617.1463000001</v>
      </c>
      <c r="Q40" s="33">
        <v>2233</v>
      </c>
      <c r="R40" s="33">
        <v>603</v>
      </c>
      <c r="S40" s="33">
        <v>262</v>
      </c>
      <c r="T40" s="35">
        <v>2153322.5715000001</v>
      </c>
      <c r="U40" s="34">
        <v>530122.13500999997</v>
      </c>
      <c r="V40" s="34">
        <v>248231.03258</v>
      </c>
      <c r="W40" s="33">
        <v>7082</v>
      </c>
      <c r="X40" s="33">
        <v>18996</v>
      </c>
      <c r="Y40" s="33">
        <v>33162</v>
      </c>
      <c r="Z40" s="33">
        <v>2373</v>
      </c>
      <c r="AA40" s="33">
        <v>1462</v>
      </c>
      <c r="AB40" s="33">
        <v>1133</v>
      </c>
      <c r="AC40" s="33">
        <v>909</v>
      </c>
      <c r="AD40" s="33">
        <v>911</v>
      </c>
      <c r="AE40" s="33">
        <v>2835</v>
      </c>
      <c r="AF40" s="33">
        <v>851</v>
      </c>
      <c r="AG40" s="33">
        <v>992</v>
      </c>
      <c r="AH40" s="33">
        <v>1341</v>
      </c>
      <c r="AI40" s="33">
        <v>177</v>
      </c>
      <c r="AJ40" s="33">
        <v>2089</v>
      </c>
      <c r="AK40" s="33">
        <v>521</v>
      </c>
    </row>
    <row r="41" spans="1:37" ht="13.9" customHeight="1" x14ac:dyDescent="0.25">
      <c r="A41" s="32" t="s">
        <v>1110</v>
      </c>
      <c r="B41" s="32" t="s">
        <v>1110</v>
      </c>
      <c r="C41" s="32" t="s">
        <v>1240</v>
      </c>
      <c r="D41" s="32" t="s">
        <v>1657</v>
      </c>
      <c r="E41" s="33">
        <v>19038</v>
      </c>
      <c r="F41" s="33">
        <v>9543</v>
      </c>
      <c r="G41" s="33">
        <v>5827</v>
      </c>
      <c r="H41" s="37">
        <v>26247241.158</v>
      </c>
      <c r="I41" s="37">
        <v>21236481.816</v>
      </c>
      <c r="J41" s="37">
        <v>15852348.466</v>
      </c>
      <c r="K41" s="33">
        <v>5447</v>
      </c>
      <c r="L41" s="33">
        <v>6207</v>
      </c>
      <c r="M41" s="33">
        <v>4930</v>
      </c>
      <c r="N41" s="37">
        <v>11814004.024</v>
      </c>
      <c r="O41" s="37">
        <v>17055137.432</v>
      </c>
      <c r="P41" s="37">
        <v>14583871.176999999</v>
      </c>
      <c r="Q41" s="33">
        <v>13591</v>
      </c>
      <c r="R41" s="33">
        <v>3336</v>
      </c>
      <c r="S41" s="33">
        <v>897</v>
      </c>
      <c r="T41" s="37">
        <v>14433237.134</v>
      </c>
      <c r="U41" s="35">
        <v>4181344.3842000002</v>
      </c>
      <c r="V41" s="35">
        <v>1268477.2886999999</v>
      </c>
      <c r="W41" s="33">
        <v>37537</v>
      </c>
      <c r="X41" s="33">
        <v>58992</v>
      </c>
      <c r="Y41" s="33">
        <v>54598</v>
      </c>
      <c r="Z41" s="33">
        <v>11181</v>
      </c>
      <c r="AA41" s="33">
        <v>4665</v>
      </c>
      <c r="AB41" s="33">
        <v>2311</v>
      </c>
      <c r="AC41" s="33">
        <v>3614</v>
      </c>
      <c r="AD41" s="33">
        <v>525</v>
      </c>
      <c r="AE41" s="33">
        <v>8085</v>
      </c>
      <c r="AF41" s="33">
        <v>1349</v>
      </c>
      <c r="AG41" s="33">
        <v>2099</v>
      </c>
      <c r="AH41" s="33">
        <v>1260</v>
      </c>
      <c r="AI41" s="33">
        <v>468</v>
      </c>
      <c r="AJ41" s="33">
        <v>5204</v>
      </c>
      <c r="AK41" s="33">
        <v>1241</v>
      </c>
    </row>
    <row r="42" spans="1:37" ht="28.9" customHeight="1" x14ac:dyDescent="0.25">
      <c r="A42" s="32" t="s">
        <v>1064</v>
      </c>
      <c r="B42" s="32" t="s">
        <v>1064</v>
      </c>
      <c r="C42" s="32" t="s">
        <v>1209</v>
      </c>
      <c r="D42" s="32" t="s">
        <v>1611</v>
      </c>
      <c r="E42" s="33">
        <v>8141</v>
      </c>
      <c r="F42" s="33">
        <v>5345</v>
      </c>
      <c r="G42" s="33">
        <v>4736</v>
      </c>
      <c r="H42" s="37">
        <v>11504890.306</v>
      </c>
      <c r="I42" s="37">
        <v>11699067.821</v>
      </c>
      <c r="J42" s="37">
        <v>13893713.405999999</v>
      </c>
      <c r="K42" s="33">
        <v>2997</v>
      </c>
      <c r="L42" s="33">
        <v>3810</v>
      </c>
      <c r="M42" s="33">
        <v>4181</v>
      </c>
      <c r="N42" s="35">
        <v>6070763.7302000001</v>
      </c>
      <c r="O42" s="37">
        <v>10183475.620999999</v>
      </c>
      <c r="P42" s="37">
        <v>13328455.073999999</v>
      </c>
      <c r="Q42" s="33">
        <v>5144</v>
      </c>
      <c r="R42" s="33">
        <v>1535</v>
      </c>
      <c r="S42" s="33">
        <v>555</v>
      </c>
      <c r="T42" s="35">
        <v>5434126.5756999999</v>
      </c>
      <c r="U42" s="35">
        <v>1515592.1998999999</v>
      </c>
      <c r="V42" s="34">
        <v>565258.33232000005</v>
      </c>
      <c r="W42" s="33">
        <v>16194</v>
      </c>
      <c r="X42" s="33">
        <v>36144</v>
      </c>
      <c r="Y42" s="33">
        <v>58930</v>
      </c>
      <c r="Z42" s="33">
        <v>4923</v>
      </c>
      <c r="AA42" s="33">
        <v>2715</v>
      </c>
      <c r="AB42" s="33">
        <v>1852</v>
      </c>
      <c r="AC42" s="33">
        <v>1859</v>
      </c>
      <c r="AD42" s="33">
        <v>1297</v>
      </c>
      <c r="AE42" s="33">
        <v>5245</v>
      </c>
      <c r="AF42" s="33">
        <v>714</v>
      </c>
      <c r="AG42" s="33">
        <v>1966</v>
      </c>
      <c r="AH42" s="33">
        <v>811</v>
      </c>
      <c r="AI42" s="33">
        <v>783</v>
      </c>
      <c r="AJ42" s="33">
        <v>3345</v>
      </c>
      <c r="AK42" s="33">
        <v>1524</v>
      </c>
    </row>
    <row r="43" spans="1:37" ht="28.9" customHeight="1" x14ac:dyDescent="0.25">
      <c r="A43" s="32" t="s">
        <v>1014</v>
      </c>
      <c r="B43" s="32" t="s">
        <v>1014</v>
      </c>
      <c r="C43" s="32" t="s">
        <v>1186</v>
      </c>
      <c r="D43" s="32" t="s">
        <v>1579</v>
      </c>
      <c r="E43" s="33">
        <v>6882</v>
      </c>
      <c r="F43" s="33">
        <v>4160</v>
      </c>
      <c r="G43" s="33">
        <v>3855</v>
      </c>
      <c r="H43" s="37">
        <v>12620977.052999999</v>
      </c>
      <c r="I43" s="37">
        <v>10451588.489</v>
      </c>
      <c r="J43" s="37">
        <v>11213401.022</v>
      </c>
      <c r="K43" s="33">
        <v>1838</v>
      </c>
      <c r="L43" s="33">
        <v>2372</v>
      </c>
      <c r="M43" s="33">
        <v>3080</v>
      </c>
      <c r="N43" s="35">
        <v>4639183.0412999997</v>
      </c>
      <c r="O43" s="35">
        <v>7049751.8583000004</v>
      </c>
      <c r="P43" s="35">
        <v>9794795.5792999994</v>
      </c>
      <c r="Q43" s="33">
        <v>5044</v>
      </c>
      <c r="R43" s="33">
        <v>1788</v>
      </c>
      <c r="S43" s="33">
        <v>775</v>
      </c>
      <c r="T43" s="35">
        <v>7981794.0115</v>
      </c>
      <c r="U43" s="35">
        <v>3401836.6304000001</v>
      </c>
      <c r="V43" s="35">
        <v>1418605.4427</v>
      </c>
      <c r="W43" s="33">
        <v>17901</v>
      </c>
      <c r="X43" s="33">
        <v>26547</v>
      </c>
      <c r="Y43" s="33">
        <v>42243</v>
      </c>
      <c r="Z43" s="33">
        <v>4380</v>
      </c>
      <c r="AA43" s="33">
        <v>1854</v>
      </c>
      <c r="AB43" s="33">
        <v>1125</v>
      </c>
      <c r="AC43" s="33">
        <v>1498</v>
      </c>
      <c r="AD43" s="33">
        <v>425</v>
      </c>
      <c r="AE43" s="33">
        <v>3428</v>
      </c>
      <c r="AF43" s="33">
        <v>790</v>
      </c>
      <c r="AG43" s="33">
        <v>1345</v>
      </c>
      <c r="AH43" s="33">
        <v>1895</v>
      </c>
      <c r="AI43" s="33">
        <v>80</v>
      </c>
      <c r="AJ43" s="33">
        <v>2416</v>
      </c>
      <c r="AK43" s="33">
        <v>1275</v>
      </c>
    </row>
    <row r="44" spans="1:37" ht="13.9" customHeight="1" x14ac:dyDescent="0.25">
      <c r="A44" s="32" t="s">
        <v>1066</v>
      </c>
      <c r="B44" s="32" t="s">
        <v>1066</v>
      </c>
      <c r="C44" s="32" t="s">
        <v>1210</v>
      </c>
      <c r="D44" s="32" t="s">
        <v>1612</v>
      </c>
      <c r="E44" s="33">
        <v>11912</v>
      </c>
      <c r="F44" s="33">
        <v>6257</v>
      </c>
      <c r="G44" s="33">
        <v>5023</v>
      </c>
      <c r="H44" s="37">
        <v>14593471.601</v>
      </c>
      <c r="I44" s="37">
        <v>14025079.805</v>
      </c>
      <c r="J44" s="37">
        <v>17736632.717</v>
      </c>
      <c r="K44" s="33">
        <v>3145</v>
      </c>
      <c r="L44" s="33">
        <v>3873</v>
      </c>
      <c r="M44" s="33">
        <v>4130</v>
      </c>
      <c r="N44" s="35">
        <v>6414608.1343</v>
      </c>
      <c r="O44" s="37">
        <v>11585006.573000001</v>
      </c>
      <c r="P44" s="37">
        <v>16735872.034</v>
      </c>
      <c r="Q44" s="33">
        <v>8767</v>
      </c>
      <c r="R44" s="33">
        <v>2384</v>
      </c>
      <c r="S44" s="33">
        <v>893</v>
      </c>
      <c r="T44" s="35">
        <v>8178863.4664000003</v>
      </c>
      <c r="U44" s="35">
        <v>2440073.2329000002</v>
      </c>
      <c r="V44" s="35">
        <v>1000760.6831</v>
      </c>
      <c r="W44" s="33">
        <v>20420</v>
      </c>
      <c r="X44" s="33">
        <v>46030</v>
      </c>
      <c r="Y44" s="33">
        <v>84930</v>
      </c>
      <c r="Z44" s="33">
        <v>7426</v>
      </c>
      <c r="AA44" s="33">
        <v>3185</v>
      </c>
      <c r="AB44" s="33">
        <v>2157</v>
      </c>
      <c r="AC44" s="33">
        <v>1963</v>
      </c>
      <c r="AD44" s="33">
        <v>385</v>
      </c>
      <c r="AE44" s="33">
        <v>5819</v>
      </c>
      <c r="AF44" s="33">
        <v>961</v>
      </c>
      <c r="AG44" s="33">
        <v>1836</v>
      </c>
      <c r="AH44" s="33">
        <v>923</v>
      </c>
      <c r="AI44" s="33">
        <v>538</v>
      </c>
      <c r="AJ44" s="33">
        <v>3913</v>
      </c>
      <c r="AK44" s="33">
        <v>961</v>
      </c>
    </row>
    <row r="45" spans="1:37" ht="13.9" customHeight="1" x14ac:dyDescent="0.25">
      <c r="A45" s="32" t="s">
        <v>960</v>
      </c>
      <c r="B45" s="32" t="s">
        <v>960</v>
      </c>
      <c r="C45" s="32" t="s">
        <v>1156</v>
      </c>
      <c r="D45" s="32" t="s">
        <v>1542</v>
      </c>
      <c r="E45" s="33">
        <v>7197</v>
      </c>
      <c r="F45" s="33">
        <v>3789</v>
      </c>
      <c r="G45" s="33">
        <v>2629</v>
      </c>
      <c r="H45" s="35">
        <v>8643823.7553000003</v>
      </c>
      <c r="I45" s="35">
        <v>7462531.1314000003</v>
      </c>
      <c r="J45" s="35">
        <v>7724712.3402000004</v>
      </c>
      <c r="K45" s="33">
        <v>1787</v>
      </c>
      <c r="L45" s="33">
        <v>2095</v>
      </c>
      <c r="M45" s="33">
        <v>2179</v>
      </c>
      <c r="N45" s="35">
        <v>3193557.6592999999</v>
      </c>
      <c r="O45" s="35">
        <v>5731204.3086999999</v>
      </c>
      <c r="P45" s="35">
        <v>7216772.3245999999</v>
      </c>
      <c r="Q45" s="33">
        <v>5410</v>
      </c>
      <c r="R45" s="33">
        <v>1694</v>
      </c>
      <c r="S45" s="33">
        <v>450</v>
      </c>
      <c r="T45" s="37">
        <v>5450266.0959999999</v>
      </c>
      <c r="U45" s="35">
        <v>1731326.8226000001</v>
      </c>
      <c r="V45" s="34">
        <v>507940.01555000001</v>
      </c>
      <c r="W45" s="33">
        <v>8777</v>
      </c>
      <c r="X45" s="33">
        <v>20991</v>
      </c>
      <c r="Y45" s="33">
        <v>34078</v>
      </c>
      <c r="Z45" s="33">
        <v>4046</v>
      </c>
      <c r="AA45" s="33">
        <v>1559</v>
      </c>
      <c r="AB45" s="33">
        <v>1082</v>
      </c>
      <c r="AC45" s="33">
        <v>1168</v>
      </c>
      <c r="AD45" s="33">
        <v>510</v>
      </c>
      <c r="AE45" s="33">
        <v>2863</v>
      </c>
      <c r="AF45" s="33">
        <v>293</v>
      </c>
      <c r="AG45" s="33">
        <v>809</v>
      </c>
      <c r="AH45" s="33">
        <v>431</v>
      </c>
      <c r="AI45" s="33">
        <v>189</v>
      </c>
      <c r="AJ45" s="33">
        <v>2029</v>
      </c>
      <c r="AK45" s="33">
        <v>1312</v>
      </c>
    </row>
    <row r="46" spans="1:37" ht="28.9" customHeight="1" x14ac:dyDescent="0.25">
      <c r="A46" s="32" t="s">
        <v>1096</v>
      </c>
      <c r="B46" s="32" t="s">
        <v>1096</v>
      </c>
      <c r="C46" s="32" t="s">
        <v>1229</v>
      </c>
      <c r="D46" s="32" t="s">
        <v>1640</v>
      </c>
      <c r="E46" s="33">
        <v>24509</v>
      </c>
      <c r="F46" s="33">
        <v>15148</v>
      </c>
      <c r="G46" s="33">
        <v>13402</v>
      </c>
      <c r="H46" s="37">
        <v>30589750.491999999</v>
      </c>
      <c r="I46" s="37">
        <v>30056000.903000001</v>
      </c>
      <c r="J46" s="37">
        <v>35188276.998000003</v>
      </c>
      <c r="K46" s="33">
        <v>7792</v>
      </c>
      <c r="L46" s="33">
        <v>10093</v>
      </c>
      <c r="M46" s="33">
        <v>11562</v>
      </c>
      <c r="N46" s="37">
        <v>13218718.164000001</v>
      </c>
      <c r="O46" s="37">
        <v>24627243.875</v>
      </c>
      <c r="P46" s="37">
        <v>33258205.313999999</v>
      </c>
      <c r="Q46" s="33">
        <v>16717</v>
      </c>
      <c r="R46" s="33">
        <v>5055</v>
      </c>
      <c r="S46" s="33">
        <v>1840</v>
      </c>
      <c r="T46" s="37">
        <v>17371032.327</v>
      </c>
      <c r="U46" s="35">
        <v>5428757.0284000002</v>
      </c>
      <c r="V46" s="35">
        <v>1930071.6841</v>
      </c>
      <c r="W46" s="33">
        <v>30414</v>
      </c>
      <c r="X46" s="33">
        <v>78299</v>
      </c>
      <c r="Y46" s="33">
        <v>133936</v>
      </c>
      <c r="Z46" s="33">
        <v>12672</v>
      </c>
      <c r="AA46" s="33">
        <v>6665</v>
      </c>
      <c r="AB46" s="33">
        <v>4640</v>
      </c>
      <c r="AC46" s="33">
        <v>5211</v>
      </c>
      <c r="AD46" s="33">
        <v>2550</v>
      </c>
      <c r="AE46" s="33">
        <v>14622</v>
      </c>
      <c r="AF46" s="33">
        <v>5134</v>
      </c>
      <c r="AG46" s="33">
        <v>5541</v>
      </c>
      <c r="AH46" s="33">
        <v>7508</v>
      </c>
      <c r="AI46" s="33">
        <v>1125</v>
      </c>
      <c r="AJ46" s="33">
        <v>11448</v>
      </c>
      <c r="AK46" s="33">
        <v>2929</v>
      </c>
    </row>
    <row r="47" spans="1:37" ht="13.9" customHeight="1" x14ac:dyDescent="0.25">
      <c r="A47" s="32" t="s">
        <v>1090</v>
      </c>
      <c r="B47" s="32" t="s">
        <v>1090</v>
      </c>
      <c r="C47" s="32" t="s">
        <v>1226</v>
      </c>
      <c r="D47" s="32" t="s">
        <v>1636</v>
      </c>
      <c r="E47" s="33">
        <v>5443</v>
      </c>
      <c r="F47" s="33">
        <v>3066</v>
      </c>
      <c r="G47" s="33">
        <v>2268</v>
      </c>
      <c r="H47" s="37">
        <v>6564608.284</v>
      </c>
      <c r="I47" s="35">
        <v>5802712.0075000003</v>
      </c>
      <c r="J47" s="35">
        <v>6047894.6617000001</v>
      </c>
      <c r="K47" s="33">
        <v>1358</v>
      </c>
      <c r="L47" s="33">
        <v>1751</v>
      </c>
      <c r="M47" s="33">
        <v>1731</v>
      </c>
      <c r="N47" s="37">
        <v>2548629.9649999999</v>
      </c>
      <c r="O47" s="35">
        <v>4520053.0066</v>
      </c>
      <c r="P47" s="35">
        <v>5551463.9742000001</v>
      </c>
      <c r="Q47" s="33">
        <v>4085</v>
      </c>
      <c r="R47" s="33">
        <v>1315</v>
      </c>
      <c r="S47" s="33">
        <v>537</v>
      </c>
      <c r="T47" s="37">
        <v>4015978.3190000001</v>
      </c>
      <c r="U47" s="35">
        <v>1282659.0009000001</v>
      </c>
      <c r="V47" s="34">
        <v>496430.68747</v>
      </c>
      <c r="W47" s="33">
        <v>8119</v>
      </c>
      <c r="X47" s="33">
        <v>17899</v>
      </c>
      <c r="Y47" s="33">
        <v>26286</v>
      </c>
      <c r="Z47" s="33">
        <v>2865</v>
      </c>
      <c r="AA47" s="33">
        <v>1294</v>
      </c>
      <c r="AB47" s="33">
        <v>767</v>
      </c>
      <c r="AC47" s="33">
        <v>1012</v>
      </c>
      <c r="AD47" s="33">
        <v>304</v>
      </c>
      <c r="AE47" s="33">
        <v>2745</v>
      </c>
      <c r="AF47" s="33">
        <v>502</v>
      </c>
      <c r="AG47" s="33">
        <v>1020</v>
      </c>
      <c r="AH47" s="33">
        <v>411</v>
      </c>
      <c r="AI47" s="33">
        <v>186</v>
      </c>
      <c r="AJ47" s="33">
        <v>1672</v>
      </c>
      <c r="AK47" s="33">
        <v>696</v>
      </c>
    </row>
    <row r="48" spans="1:37" ht="13.9" customHeight="1" x14ac:dyDescent="0.25">
      <c r="A48" s="32" t="s">
        <v>1094</v>
      </c>
      <c r="B48" s="32" t="s">
        <v>1094</v>
      </c>
      <c r="C48" s="32" t="s">
        <v>1228</v>
      </c>
      <c r="D48" s="32" t="s">
        <v>1638</v>
      </c>
      <c r="E48" s="33">
        <v>1675</v>
      </c>
      <c r="F48" s="33">
        <v>1414</v>
      </c>
      <c r="G48" s="33">
        <v>2036</v>
      </c>
      <c r="H48" s="35">
        <v>2021380.7609000001</v>
      </c>
      <c r="I48" s="35">
        <v>3010726.3988000001</v>
      </c>
      <c r="J48" s="35">
        <v>5689938.0349000003</v>
      </c>
      <c r="K48" s="33">
        <v>852</v>
      </c>
      <c r="L48" s="33">
        <v>1112</v>
      </c>
      <c r="M48" s="33">
        <v>1881</v>
      </c>
      <c r="N48" s="37">
        <v>1426984.173</v>
      </c>
      <c r="O48" s="37">
        <v>2660448.466</v>
      </c>
      <c r="P48" s="35">
        <v>5446887.1398999998</v>
      </c>
      <c r="Q48" s="33">
        <v>823</v>
      </c>
      <c r="R48" s="33">
        <v>302</v>
      </c>
      <c r="S48" s="33">
        <v>155</v>
      </c>
      <c r="T48" s="35">
        <v>594396.58790000004</v>
      </c>
      <c r="U48" s="34">
        <v>350277.93281000003</v>
      </c>
      <c r="V48" s="34">
        <v>243050.89502</v>
      </c>
      <c r="W48" s="33">
        <v>4069</v>
      </c>
      <c r="X48" s="33">
        <v>10266</v>
      </c>
      <c r="Y48" s="33">
        <v>26909</v>
      </c>
      <c r="Z48" s="33">
        <v>1097</v>
      </c>
      <c r="AA48" s="33">
        <v>730</v>
      </c>
      <c r="AB48" s="33">
        <v>669</v>
      </c>
      <c r="AC48" s="33">
        <v>684</v>
      </c>
      <c r="AD48" s="33">
        <v>182</v>
      </c>
      <c r="AE48" s="33">
        <v>1664</v>
      </c>
      <c r="AF48" s="33">
        <v>381</v>
      </c>
      <c r="AG48" s="33">
        <v>1522</v>
      </c>
      <c r="AH48" s="33">
        <v>248</v>
      </c>
      <c r="AI48" s="33">
        <v>152</v>
      </c>
      <c r="AJ48" s="33">
        <v>1408</v>
      </c>
      <c r="AK48" s="33">
        <v>707</v>
      </c>
    </row>
    <row r="49" spans="1:37" ht="28.9" customHeight="1" x14ac:dyDescent="0.25">
      <c r="A49" s="32" t="s">
        <v>869</v>
      </c>
      <c r="B49" s="32" t="s">
        <v>869</v>
      </c>
      <c r="C49" s="32" t="s">
        <v>1254</v>
      </c>
      <c r="D49" s="32" t="s">
        <v>1681</v>
      </c>
      <c r="E49" s="33">
        <v>18076</v>
      </c>
      <c r="F49" s="33">
        <v>8993</v>
      </c>
      <c r="G49" s="33">
        <v>6872</v>
      </c>
      <c r="H49" s="40">
        <v>25234108.93</v>
      </c>
      <c r="I49" s="37">
        <v>20798271.063000001</v>
      </c>
      <c r="J49" s="37">
        <v>19322449.614999998</v>
      </c>
      <c r="K49" s="33">
        <v>4715</v>
      </c>
      <c r="L49" s="33">
        <v>5721</v>
      </c>
      <c r="M49" s="33">
        <v>5849</v>
      </c>
      <c r="N49" s="37">
        <v>10745200.782</v>
      </c>
      <c r="O49" s="37">
        <v>16541566.239</v>
      </c>
      <c r="P49" s="37">
        <v>18118242.135000002</v>
      </c>
      <c r="Q49" s="33">
        <v>13361</v>
      </c>
      <c r="R49" s="33">
        <v>3272</v>
      </c>
      <c r="S49" s="33">
        <v>1023</v>
      </c>
      <c r="T49" s="37">
        <v>14488908.148</v>
      </c>
      <c r="U49" s="35">
        <v>4256704.8235999998</v>
      </c>
      <c r="V49" s="35">
        <v>1204207.4805000001</v>
      </c>
      <c r="W49" s="33">
        <v>33524</v>
      </c>
      <c r="X49" s="33">
        <v>58133</v>
      </c>
      <c r="Y49" s="33">
        <v>64315</v>
      </c>
      <c r="Z49" s="33">
        <v>10306</v>
      </c>
      <c r="AA49" s="33">
        <v>4420</v>
      </c>
      <c r="AB49" s="33">
        <v>2667</v>
      </c>
      <c r="AC49" s="33">
        <v>2490</v>
      </c>
      <c r="AD49" s="33">
        <v>979</v>
      </c>
      <c r="AE49" s="33">
        <v>9064</v>
      </c>
      <c r="AF49" s="33">
        <v>880</v>
      </c>
      <c r="AG49" s="33">
        <v>1966</v>
      </c>
      <c r="AH49" s="33">
        <v>2619</v>
      </c>
      <c r="AI49" s="33">
        <v>836</v>
      </c>
      <c r="AJ49" s="33">
        <v>6413</v>
      </c>
      <c r="AK49" s="33">
        <v>1501</v>
      </c>
    </row>
    <row r="50" spans="1:37" ht="13.9" customHeight="1" x14ac:dyDescent="0.25">
      <c r="A50" s="32" t="s">
        <v>954</v>
      </c>
      <c r="B50" s="32" t="s">
        <v>954</v>
      </c>
      <c r="C50" s="32" t="s">
        <v>1275</v>
      </c>
      <c r="D50" s="32" t="s">
        <v>1737</v>
      </c>
      <c r="E50" s="33">
        <v>10171</v>
      </c>
      <c r="F50" s="33">
        <v>6866</v>
      </c>
      <c r="G50" s="33">
        <v>7790</v>
      </c>
      <c r="H50" s="40">
        <v>14181599.84</v>
      </c>
      <c r="I50" s="37">
        <v>14617607.089</v>
      </c>
      <c r="J50" s="37">
        <v>20914624.357999999</v>
      </c>
      <c r="K50" s="33">
        <v>3197</v>
      </c>
      <c r="L50" s="33">
        <v>4299</v>
      </c>
      <c r="M50" s="33">
        <v>6470</v>
      </c>
      <c r="N50" s="35">
        <v>6634612.7328000003</v>
      </c>
      <c r="O50" s="37">
        <v>11129219.132999999</v>
      </c>
      <c r="P50" s="37">
        <v>19038553.342</v>
      </c>
      <c r="Q50" s="33">
        <v>6974</v>
      </c>
      <c r="R50" s="33">
        <v>2567</v>
      </c>
      <c r="S50" s="33">
        <v>1320</v>
      </c>
      <c r="T50" s="35">
        <v>7546987.1075999998</v>
      </c>
      <c r="U50" s="37">
        <v>3488387.9559999998</v>
      </c>
      <c r="V50" s="35">
        <v>1876071.0166</v>
      </c>
      <c r="W50" s="33">
        <v>16636</v>
      </c>
      <c r="X50" s="33">
        <v>37418</v>
      </c>
      <c r="Y50" s="33">
        <v>80429</v>
      </c>
      <c r="Z50" s="33">
        <v>5839</v>
      </c>
      <c r="AA50" s="33">
        <v>2989</v>
      </c>
      <c r="AB50" s="33">
        <v>2494</v>
      </c>
      <c r="AC50" s="33">
        <v>2950</v>
      </c>
      <c r="AD50" s="33">
        <v>1031</v>
      </c>
      <c r="AE50" s="33">
        <v>6723</v>
      </c>
      <c r="AF50" s="33">
        <v>2494</v>
      </c>
      <c r="AG50" s="33">
        <v>4950</v>
      </c>
      <c r="AH50" s="33">
        <v>1966</v>
      </c>
      <c r="AI50" s="33">
        <v>396</v>
      </c>
      <c r="AJ50" s="33">
        <v>5627</v>
      </c>
      <c r="AK50" s="33">
        <v>2095</v>
      </c>
    </row>
    <row r="51" spans="1:37" ht="13.9" customHeight="1" x14ac:dyDescent="0.25">
      <c r="A51" s="32" t="s">
        <v>998</v>
      </c>
      <c r="B51" s="32" t="s">
        <v>998</v>
      </c>
      <c r="C51" s="32" t="s">
        <v>999</v>
      </c>
      <c r="D51" s="32" t="s">
        <v>1569</v>
      </c>
      <c r="E51" s="33">
        <v>10752</v>
      </c>
      <c r="F51" s="33">
        <v>6729</v>
      </c>
      <c r="G51" s="33">
        <v>6094</v>
      </c>
      <c r="H51" s="37">
        <v>13199256.086999999</v>
      </c>
      <c r="I51" s="37">
        <v>13587058.174000001</v>
      </c>
      <c r="J51" s="37">
        <v>15919589.438999999</v>
      </c>
      <c r="K51" s="33">
        <v>3103</v>
      </c>
      <c r="L51" s="33">
        <v>4428</v>
      </c>
      <c r="M51" s="33">
        <v>5284</v>
      </c>
      <c r="N51" s="35">
        <v>5794914.6825000001</v>
      </c>
      <c r="O51" s="37">
        <v>11196204.813999999</v>
      </c>
      <c r="P51" s="37">
        <v>15135298.691</v>
      </c>
      <c r="Q51" s="33">
        <v>7649</v>
      </c>
      <c r="R51" s="33">
        <v>2301</v>
      </c>
      <c r="S51" s="33">
        <v>810</v>
      </c>
      <c r="T51" s="35">
        <v>7404341.4041999998</v>
      </c>
      <c r="U51" s="35">
        <v>2390853.3598000002</v>
      </c>
      <c r="V51" s="34">
        <v>784290.74782000005</v>
      </c>
      <c r="W51" s="33">
        <v>14650</v>
      </c>
      <c r="X51" s="33">
        <v>32289</v>
      </c>
      <c r="Y51" s="33">
        <v>53371</v>
      </c>
      <c r="Z51" s="33">
        <v>6018</v>
      </c>
      <c r="AA51" s="33">
        <v>3169</v>
      </c>
      <c r="AB51" s="33">
        <v>2259</v>
      </c>
      <c r="AC51" s="33">
        <v>2437</v>
      </c>
      <c r="AD51" s="33">
        <v>1805</v>
      </c>
      <c r="AE51" s="33">
        <v>6181</v>
      </c>
      <c r="AF51" s="33">
        <v>1627</v>
      </c>
      <c r="AG51" s="33">
        <v>2794</v>
      </c>
      <c r="AH51" s="33">
        <v>800</v>
      </c>
      <c r="AI51" s="33">
        <v>209</v>
      </c>
      <c r="AJ51" s="33">
        <v>4839</v>
      </c>
      <c r="AK51" s="33">
        <v>2724</v>
      </c>
    </row>
    <row r="52" spans="1:37" ht="28.9" customHeight="1" x14ac:dyDescent="0.25">
      <c r="A52" s="32" t="s">
        <v>881</v>
      </c>
      <c r="B52" s="32" t="s">
        <v>881</v>
      </c>
      <c r="C52" s="32" t="s">
        <v>882</v>
      </c>
      <c r="D52" s="32" t="s">
        <v>1511</v>
      </c>
      <c r="E52" s="33">
        <v>2772</v>
      </c>
      <c r="F52" s="33">
        <v>1911</v>
      </c>
      <c r="G52" s="33">
        <v>1855</v>
      </c>
      <c r="H52" s="35">
        <v>4280086.8738000002</v>
      </c>
      <c r="I52" s="35">
        <v>5419553.0252</v>
      </c>
      <c r="J52" s="35">
        <v>6635480.7293999996</v>
      </c>
      <c r="K52" s="33">
        <v>906</v>
      </c>
      <c r="L52" s="33">
        <v>1500</v>
      </c>
      <c r="M52" s="33">
        <v>1690</v>
      </c>
      <c r="N52" s="35">
        <v>2013590.8824</v>
      </c>
      <c r="O52" s="35">
        <v>4754195.4424000001</v>
      </c>
      <c r="P52" s="35">
        <v>6382057.7892000005</v>
      </c>
      <c r="Q52" s="33">
        <v>1866</v>
      </c>
      <c r="R52" s="33">
        <v>411</v>
      </c>
      <c r="S52" s="33">
        <v>165</v>
      </c>
      <c r="T52" s="35">
        <v>2266495.9914000002</v>
      </c>
      <c r="U52" s="34">
        <v>665357.58282999997</v>
      </c>
      <c r="V52" s="34">
        <v>253422.94013</v>
      </c>
      <c r="W52" s="33">
        <v>6130</v>
      </c>
      <c r="X52" s="33">
        <v>17583</v>
      </c>
      <c r="Y52" s="33">
        <v>29197</v>
      </c>
      <c r="Z52" s="33">
        <v>2072</v>
      </c>
      <c r="AA52" s="33">
        <v>1248</v>
      </c>
      <c r="AB52" s="33">
        <v>932</v>
      </c>
      <c r="AC52" s="33">
        <v>840</v>
      </c>
      <c r="AD52" s="33">
        <v>280</v>
      </c>
      <c r="AE52" s="33">
        <v>1712</v>
      </c>
      <c r="AF52" s="33">
        <v>1175</v>
      </c>
      <c r="AG52" s="33">
        <v>800</v>
      </c>
      <c r="AH52" s="33">
        <v>824</v>
      </c>
      <c r="AI52" s="33">
        <v>33</v>
      </c>
      <c r="AJ52" s="33">
        <v>1418</v>
      </c>
      <c r="AK52" s="33">
        <v>179</v>
      </c>
    </row>
    <row r="53" spans="1:37" ht="28.9" customHeight="1" x14ac:dyDescent="0.25">
      <c r="A53" s="32" t="s">
        <v>996</v>
      </c>
      <c r="B53" s="32" t="s">
        <v>996</v>
      </c>
      <c r="C53" s="32" t="s">
        <v>1179</v>
      </c>
      <c r="D53" s="32" t="s">
        <v>1568</v>
      </c>
      <c r="E53" s="33">
        <v>10214</v>
      </c>
      <c r="F53" s="33">
        <v>4722</v>
      </c>
      <c r="G53" s="33">
        <v>2747</v>
      </c>
      <c r="H53" s="37">
        <v>12023757.148</v>
      </c>
      <c r="I53" s="37">
        <v>10527481.764</v>
      </c>
      <c r="J53" s="35">
        <v>8653473.0987</v>
      </c>
      <c r="K53" s="33">
        <v>2153</v>
      </c>
      <c r="L53" s="33">
        <v>2882</v>
      </c>
      <c r="M53" s="33">
        <v>2258</v>
      </c>
      <c r="N53" s="35">
        <v>4861907.3679</v>
      </c>
      <c r="O53" s="35">
        <v>8718956.7266000006</v>
      </c>
      <c r="P53" s="35">
        <v>8231902.6065999996</v>
      </c>
      <c r="Q53" s="33">
        <v>8061</v>
      </c>
      <c r="R53" s="33">
        <v>1840</v>
      </c>
      <c r="S53" s="33">
        <v>489</v>
      </c>
      <c r="T53" s="35">
        <v>7161849.7796999998</v>
      </c>
      <c r="U53" s="37">
        <v>1808525.037</v>
      </c>
      <c r="V53" s="34">
        <v>421570.49212000001</v>
      </c>
      <c r="W53" s="33">
        <v>14477</v>
      </c>
      <c r="X53" s="33">
        <v>32196</v>
      </c>
      <c r="Y53" s="33">
        <v>35422</v>
      </c>
      <c r="Z53" s="33">
        <v>5010</v>
      </c>
      <c r="AA53" s="33">
        <v>2170</v>
      </c>
      <c r="AB53" s="33">
        <v>1134</v>
      </c>
      <c r="AC53" s="33">
        <v>1361</v>
      </c>
      <c r="AD53" s="33">
        <v>690</v>
      </c>
      <c r="AE53" s="33">
        <v>2927</v>
      </c>
      <c r="AF53" s="33">
        <v>152</v>
      </c>
      <c r="AG53" s="33">
        <v>985</v>
      </c>
      <c r="AH53" s="33">
        <v>872</v>
      </c>
      <c r="AI53" s="33">
        <v>108</v>
      </c>
      <c r="AJ53" s="33">
        <v>2706</v>
      </c>
      <c r="AK53" s="33">
        <v>413</v>
      </c>
    </row>
    <row r="54" spans="1:37" ht="13.9" customHeight="1" x14ac:dyDescent="0.25">
      <c r="A54" s="32" t="s">
        <v>1074</v>
      </c>
      <c r="B54" s="32" t="s">
        <v>1074</v>
      </c>
      <c r="C54" s="32" t="s">
        <v>1214</v>
      </c>
      <c r="D54" s="32" t="s">
        <v>1618</v>
      </c>
      <c r="E54" s="33">
        <v>7966</v>
      </c>
      <c r="F54" s="33">
        <v>4698</v>
      </c>
      <c r="G54" s="33">
        <v>5142</v>
      </c>
      <c r="H54" s="35">
        <v>9715215.0789000001</v>
      </c>
      <c r="I54" s="35">
        <v>9693996.8833000008</v>
      </c>
      <c r="J54" s="37">
        <v>14256651.523</v>
      </c>
      <c r="K54" s="33">
        <v>2100</v>
      </c>
      <c r="L54" s="33">
        <v>3032</v>
      </c>
      <c r="M54" s="33">
        <v>4472</v>
      </c>
      <c r="N54" s="35">
        <v>4140855.5162999998</v>
      </c>
      <c r="O54" s="37">
        <v>8089057.8439999996</v>
      </c>
      <c r="P54" s="37">
        <v>13646514.275</v>
      </c>
      <c r="Q54" s="33">
        <v>5866</v>
      </c>
      <c r="R54" s="33">
        <v>1666</v>
      </c>
      <c r="S54" s="33">
        <v>670</v>
      </c>
      <c r="T54" s="35">
        <v>5574359.5625</v>
      </c>
      <c r="U54" s="35">
        <v>1604939.0393999999</v>
      </c>
      <c r="V54" s="34">
        <v>610137.24803000002</v>
      </c>
      <c r="W54" s="33">
        <v>10543</v>
      </c>
      <c r="X54" s="33">
        <v>28137</v>
      </c>
      <c r="Y54" s="33">
        <v>60591</v>
      </c>
      <c r="Z54" s="33">
        <v>4296</v>
      </c>
      <c r="AA54" s="33">
        <v>2208</v>
      </c>
      <c r="AB54" s="33">
        <v>1923</v>
      </c>
      <c r="AC54" s="33">
        <v>1519</v>
      </c>
      <c r="AD54" s="33">
        <v>1117</v>
      </c>
      <c r="AE54" s="33">
        <v>5050</v>
      </c>
      <c r="AF54" s="33">
        <v>1452</v>
      </c>
      <c r="AG54" s="33">
        <v>1677</v>
      </c>
      <c r="AH54" s="33">
        <v>1071</v>
      </c>
      <c r="AI54" s="33">
        <v>357</v>
      </c>
      <c r="AJ54" s="33">
        <v>4031</v>
      </c>
      <c r="AK54" s="33">
        <v>1073</v>
      </c>
    </row>
    <row r="55" spans="1:37" ht="13.9" customHeight="1" x14ac:dyDescent="0.25">
      <c r="A55" s="32" t="s">
        <v>1036</v>
      </c>
      <c r="B55" s="32" t="s">
        <v>1036</v>
      </c>
      <c r="C55" s="32" t="s">
        <v>1196</v>
      </c>
      <c r="D55" s="32" t="s">
        <v>1592</v>
      </c>
      <c r="E55" s="33">
        <v>17674</v>
      </c>
      <c r="F55" s="33">
        <v>10379</v>
      </c>
      <c r="G55" s="33">
        <v>11927</v>
      </c>
      <c r="H55" s="37">
        <v>23068528.693999998</v>
      </c>
      <c r="I55" s="37">
        <v>21195777.168000001</v>
      </c>
      <c r="J55" s="37">
        <v>31495535.846999999</v>
      </c>
      <c r="K55" s="33">
        <v>4352</v>
      </c>
      <c r="L55" s="33">
        <v>6059</v>
      </c>
      <c r="M55" s="33">
        <v>9799</v>
      </c>
      <c r="N55" s="35">
        <v>8739388.6560999993</v>
      </c>
      <c r="O55" s="37">
        <v>15965210.361</v>
      </c>
      <c r="P55" s="37">
        <v>28627338.484999999</v>
      </c>
      <c r="Q55" s="33">
        <v>13322</v>
      </c>
      <c r="R55" s="33">
        <v>4320</v>
      </c>
      <c r="S55" s="33">
        <v>2128</v>
      </c>
      <c r="T55" s="37">
        <v>14329140.038000001</v>
      </c>
      <c r="U55" s="35">
        <v>5230566.8069000002</v>
      </c>
      <c r="V55" s="35">
        <v>2868197.3618999999</v>
      </c>
      <c r="W55" s="33">
        <v>25464</v>
      </c>
      <c r="X55" s="33">
        <v>51776</v>
      </c>
      <c r="Y55" s="33">
        <v>118300</v>
      </c>
      <c r="Z55" s="33">
        <v>10629</v>
      </c>
      <c r="AA55" s="33">
        <v>4636</v>
      </c>
      <c r="AB55" s="33">
        <v>3961</v>
      </c>
      <c r="AC55" s="33">
        <v>4136</v>
      </c>
      <c r="AD55" s="33">
        <v>2146</v>
      </c>
      <c r="AE55" s="33">
        <v>10983</v>
      </c>
      <c r="AF55" s="33">
        <v>3129</v>
      </c>
      <c r="AG55" s="33">
        <v>6050</v>
      </c>
      <c r="AH55" s="33">
        <v>3127</v>
      </c>
      <c r="AI55" s="33">
        <v>274</v>
      </c>
      <c r="AJ55" s="33">
        <v>8886</v>
      </c>
      <c r="AK55" s="33">
        <v>3867</v>
      </c>
    </row>
    <row r="56" spans="1:37" ht="28.9" customHeight="1" x14ac:dyDescent="0.25">
      <c r="A56" s="32" t="s">
        <v>904</v>
      </c>
      <c r="B56" s="32" t="s">
        <v>904</v>
      </c>
      <c r="C56" s="32" t="s">
        <v>1143</v>
      </c>
      <c r="D56" s="32" t="s">
        <v>1528</v>
      </c>
      <c r="E56" s="33">
        <v>5246</v>
      </c>
      <c r="F56" s="33">
        <v>3323</v>
      </c>
      <c r="G56" s="33">
        <v>4048</v>
      </c>
      <c r="H56" s="35">
        <v>5568416.9346000003</v>
      </c>
      <c r="I56" s="35">
        <v>7009318.4614000004</v>
      </c>
      <c r="J56" s="37">
        <v>12075674.805</v>
      </c>
      <c r="K56" s="33">
        <v>1676</v>
      </c>
      <c r="L56" s="33">
        <v>2396</v>
      </c>
      <c r="M56" s="33">
        <v>3593</v>
      </c>
      <c r="N56" s="35">
        <v>2945074.9221999999</v>
      </c>
      <c r="O56" s="35">
        <v>6330592.6271000002</v>
      </c>
      <c r="P56" s="37">
        <v>11700717.627</v>
      </c>
      <c r="Q56" s="33">
        <v>3570</v>
      </c>
      <c r="R56" s="33">
        <v>927</v>
      </c>
      <c r="S56" s="33">
        <v>455</v>
      </c>
      <c r="T56" s="35">
        <v>2623342.0125000002</v>
      </c>
      <c r="U56" s="34">
        <v>678725.83433999994</v>
      </c>
      <c r="V56" s="34">
        <v>374957.17757</v>
      </c>
      <c r="W56" s="33">
        <v>7530</v>
      </c>
      <c r="X56" s="33">
        <v>20438</v>
      </c>
      <c r="Y56" s="33">
        <v>48158</v>
      </c>
      <c r="Z56" s="33">
        <v>3573</v>
      </c>
      <c r="AA56" s="33">
        <v>1776</v>
      </c>
      <c r="AB56" s="33">
        <v>1691</v>
      </c>
      <c r="AC56" s="33">
        <v>1456</v>
      </c>
      <c r="AD56" s="33">
        <v>737</v>
      </c>
      <c r="AE56" s="33">
        <v>3449</v>
      </c>
      <c r="AF56" s="33">
        <v>755</v>
      </c>
      <c r="AG56" s="33">
        <v>1579</v>
      </c>
      <c r="AH56" s="33">
        <v>1016</v>
      </c>
      <c r="AI56" s="33">
        <v>97</v>
      </c>
      <c r="AJ56" s="33">
        <v>2818</v>
      </c>
      <c r="AK56" s="33">
        <v>1479</v>
      </c>
    </row>
    <row r="57" spans="1:37" ht="13.9" customHeight="1" x14ac:dyDescent="0.25">
      <c r="A57" s="32" t="s">
        <v>944</v>
      </c>
      <c r="B57" s="32" t="s">
        <v>944</v>
      </c>
      <c r="C57" s="32" t="s">
        <v>1270</v>
      </c>
      <c r="D57" s="32" t="s">
        <v>1713</v>
      </c>
      <c r="E57" s="33">
        <v>11545</v>
      </c>
      <c r="F57" s="33">
        <v>7602</v>
      </c>
      <c r="G57" s="33">
        <v>5452</v>
      </c>
      <c r="H57" s="37">
        <v>14741115.358999999</v>
      </c>
      <c r="I57" s="37">
        <v>15972472.956</v>
      </c>
      <c r="J57" s="37">
        <v>15038974.592</v>
      </c>
      <c r="K57" s="33">
        <v>3181</v>
      </c>
      <c r="L57" s="33">
        <v>4290</v>
      </c>
      <c r="M57" s="33">
        <v>4226</v>
      </c>
      <c r="N57" s="35">
        <v>6660637.7150999997</v>
      </c>
      <c r="O57" s="37">
        <v>12648707.437000001</v>
      </c>
      <c r="P57" s="40">
        <v>13794837.92</v>
      </c>
      <c r="Q57" s="33">
        <v>8364</v>
      </c>
      <c r="R57" s="33">
        <v>3312</v>
      </c>
      <c r="S57" s="33">
        <v>1226</v>
      </c>
      <c r="T57" s="35">
        <v>8080477.6437999997</v>
      </c>
      <c r="U57" s="35">
        <v>3323765.5188000002</v>
      </c>
      <c r="V57" s="35">
        <v>1244136.6717999999</v>
      </c>
      <c r="W57" s="33">
        <v>20516</v>
      </c>
      <c r="X57" s="33">
        <v>47314</v>
      </c>
      <c r="Y57" s="33">
        <v>60198</v>
      </c>
      <c r="Z57" s="33">
        <v>6793</v>
      </c>
      <c r="AA57" s="33">
        <v>3390</v>
      </c>
      <c r="AB57" s="33">
        <v>1976</v>
      </c>
      <c r="AC57" s="33">
        <v>2360</v>
      </c>
      <c r="AD57" s="33">
        <v>292</v>
      </c>
      <c r="AE57" s="33">
        <v>5621</v>
      </c>
      <c r="AF57" s="33">
        <v>1928</v>
      </c>
      <c r="AG57" s="33">
        <v>1827</v>
      </c>
      <c r="AH57" s="33">
        <v>1304</v>
      </c>
      <c r="AI57" s="33">
        <v>331</v>
      </c>
      <c r="AJ57" s="33">
        <v>4789</v>
      </c>
      <c r="AK57" s="33">
        <v>573</v>
      </c>
    </row>
    <row r="58" spans="1:37" ht="28.9" customHeight="1" x14ac:dyDescent="0.25">
      <c r="A58" s="32" t="s">
        <v>1100</v>
      </c>
      <c r="B58" s="32" t="s">
        <v>1100</v>
      </c>
      <c r="C58" s="32" t="s">
        <v>1231</v>
      </c>
      <c r="D58" s="32" t="s">
        <v>1642</v>
      </c>
      <c r="E58" s="33">
        <v>16928</v>
      </c>
      <c r="F58" s="33">
        <v>10579</v>
      </c>
      <c r="G58" s="33">
        <v>9784</v>
      </c>
      <c r="H58" s="37">
        <v>26086414.284000002</v>
      </c>
      <c r="I58" s="37">
        <v>25278879.962000001</v>
      </c>
      <c r="J58" s="37">
        <v>30023767.375999998</v>
      </c>
      <c r="K58" s="33">
        <v>5128</v>
      </c>
      <c r="L58" s="33">
        <v>6893</v>
      </c>
      <c r="M58" s="33">
        <v>8401</v>
      </c>
      <c r="N58" s="37">
        <v>11927029.334000001</v>
      </c>
      <c r="O58" s="37">
        <v>20473250.445999999</v>
      </c>
      <c r="P58" s="40">
        <v>28505908.57</v>
      </c>
      <c r="Q58" s="33">
        <v>11800</v>
      </c>
      <c r="R58" s="33">
        <v>3686</v>
      </c>
      <c r="S58" s="33">
        <v>1383</v>
      </c>
      <c r="T58" s="40">
        <v>14159384.949999999</v>
      </c>
      <c r="U58" s="37">
        <v>4805629.5159999998</v>
      </c>
      <c r="V58" s="35">
        <v>1517858.8063000001</v>
      </c>
      <c r="W58" s="33">
        <v>33318</v>
      </c>
      <c r="X58" s="33">
        <v>68984</v>
      </c>
      <c r="Y58" s="33">
        <v>119556</v>
      </c>
      <c r="Z58" s="33">
        <v>10964</v>
      </c>
      <c r="AA58" s="33">
        <v>5328</v>
      </c>
      <c r="AB58" s="33">
        <v>4025</v>
      </c>
      <c r="AC58" s="33">
        <v>4609</v>
      </c>
      <c r="AD58" s="33">
        <v>1288</v>
      </c>
      <c r="AE58" s="33">
        <v>10330</v>
      </c>
      <c r="AF58" s="33">
        <v>1456</v>
      </c>
      <c r="AG58" s="33">
        <v>4759</v>
      </c>
      <c r="AH58" s="33">
        <v>3754</v>
      </c>
      <c r="AI58" s="33">
        <v>439</v>
      </c>
      <c r="AJ58" s="33">
        <v>7881</v>
      </c>
      <c r="AK58" s="33">
        <v>3577</v>
      </c>
    </row>
    <row r="59" spans="1:37" ht="28.9" customHeight="1" x14ac:dyDescent="0.25">
      <c r="A59" s="32" t="s">
        <v>1016</v>
      </c>
      <c r="B59" s="32" t="s">
        <v>1016</v>
      </c>
      <c r="C59" s="32" t="s">
        <v>1187</v>
      </c>
      <c r="D59" s="32" t="s">
        <v>1580</v>
      </c>
      <c r="E59" s="33">
        <v>8062</v>
      </c>
      <c r="F59" s="33">
        <v>6145</v>
      </c>
      <c r="G59" s="33">
        <v>7016</v>
      </c>
      <c r="H59" s="35">
        <v>9968202.8319000006</v>
      </c>
      <c r="I59" s="37">
        <v>13686080.546</v>
      </c>
      <c r="J59" s="37">
        <v>22014999.892999999</v>
      </c>
      <c r="K59" s="33">
        <v>2825</v>
      </c>
      <c r="L59" s="33">
        <v>4331</v>
      </c>
      <c r="M59" s="33">
        <v>6191</v>
      </c>
      <c r="N59" s="35">
        <v>5361391.7961999997</v>
      </c>
      <c r="O59" s="37">
        <v>12037628.778000001</v>
      </c>
      <c r="P59" s="37">
        <v>21161063.021000002</v>
      </c>
      <c r="Q59" s="33">
        <v>5237</v>
      </c>
      <c r="R59" s="33">
        <v>1814</v>
      </c>
      <c r="S59" s="33">
        <v>825</v>
      </c>
      <c r="T59" s="35">
        <v>4606811.0356999999</v>
      </c>
      <c r="U59" s="35">
        <v>1648451.7681</v>
      </c>
      <c r="V59" s="34">
        <v>853936.87214999995</v>
      </c>
      <c r="W59" s="33">
        <v>15183</v>
      </c>
      <c r="X59" s="33">
        <v>41129</v>
      </c>
      <c r="Y59" s="33">
        <v>93724</v>
      </c>
      <c r="Z59" s="33">
        <v>4592</v>
      </c>
      <c r="AA59" s="33">
        <v>2943</v>
      </c>
      <c r="AB59" s="33">
        <v>2645</v>
      </c>
      <c r="AC59" s="33">
        <v>2354</v>
      </c>
      <c r="AD59" s="33">
        <v>1576</v>
      </c>
      <c r="AE59" s="33">
        <v>6242</v>
      </c>
      <c r="AF59" s="33">
        <v>1048</v>
      </c>
      <c r="AG59" s="33">
        <v>3859</v>
      </c>
      <c r="AH59" s="33">
        <v>1491</v>
      </c>
      <c r="AI59" s="33">
        <v>277</v>
      </c>
      <c r="AJ59" s="33">
        <v>5284</v>
      </c>
      <c r="AK59" s="33">
        <v>1488</v>
      </c>
    </row>
    <row r="60" spans="1:37" ht="13.9" customHeight="1" x14ac:dyDescent="0.25">
      <c r="A60" s="32" t="s">
        <v>1148</v>
      </c>
      <c r="B60" s="32" t="s">
        <v>1148</v>
      </c>
      <c r="C60" s="32" t="s">
        <v>1149</v>
      </c>
      <c r="D60" s="32" t="s">
        <v>1534</v>
      </c>
      <c r="E60" s="33">
        <v>1586</v>
      </c>
      <c r="F60" s="33">
        <v>974</v>
      </c>
      <c r="G60" s="33">
        <v>386</v>
      </c>
      <c r="H60" s="35">
        <v>5247581.6146999998</v>
      </c>
      <c r="I60" s="35">
        <v>3985711.8462999999</v>
      </c>
      <c r="J60" s="35">
        <v>1535328.9886</v>
      </c>
      <c r="K60" s="33">
        <v>463</v>
      </c>
      <c r="L60" s="33">
        <v>390</v>
      </c>
      <c r="M60" s="33">
        <v>223</v>
      </c>
      <c r="N60" s="35">
        <v>1583116.7392</v>
      </c>
      <c r="O60" s="35">
        <v>1568791.9202000001</v>
      </c>
      <c r="P60" s="34">
        <v>849659.18399000005</v>
      </c>
      <c r="Q60" s="33">
        <v>1123</v>
      </c>
      <c r="R60" s="33">
        <v>584</v>
      </c>
      <c r="S60" s="33">
        <v>163</v>
      </c>
      <c r="T60" s="35">
        <v>3664464.8755999999</v>
      </c>
      <c r="U60" s="35">
        <v>2416919.9262000001</v>
      </c>
      <c r="V60" s="34">
        <v>685669.80458999996</v>
      </c>
      <c r="W60" s="33">
        <v>4053</v>
      </c>
      <c r="X60" s="33">
        <v>6198</v>
      </c>
      <c r="Y60" s="33">
        <v>3388</v>
      </c>
      <c r="Z60" s="33">
        <v>1035</v>
      </c>
      <c r="AA60" s="33">
        <v>402</v>
      </c>
      <c r="AB60" s="33">
        <v>96</v>
      </c>
      <c r="AC60" s="33">
        <v>357</v>
      </c>
      <c r="AD60" s="33">
        <v>74</v>
      </c>
      <c r="AE60" s="33">
        <v>512</v>
      </c>
      <c r="AF60" s="33">
        <v>162</v>
      </c>
      <c r="AG60" s="33">
        <v>198</v>
      </c>
      <c r="AH60" s="33">
        <v>97</v>
      </c>
      <c r="AI60" s="33">
        <v>20</v>
      </c>
      <c r="AJ60" s="33">
        <v>420</v>
      </c>
      <c r="AK60" s="33">
        <v>50</v>
      </c>
    </row>
    <row r="61" spans="1:37" ht="13.9" customHeight="1" x14ac:dyDescent="0.25">
      <c r="A61" s="32" t="s">
        <v>1423</v>
      </c>
      <c r="B61" s="32" t="s">
        <v>1862</v>
      </c>
      <c r="C61" s="51" t="s">
        <v>1514</v>
      </c>
      <c r="D61" s="32" t="s">
        <v>1514</v>
      </c>
      <c r="E61" s="33">
        <v>11767</v>
      </c>
      <c r="F61" s="33">
        <v>8924</v>
      </c>
      <c r="G61" s="33">
        <v>10475</v>
      </c>
      <c r="H61" s="37">
        <v>14736613.085000001</v>
      </c>
      <c r="I61" s="37">
        <v>17538993.206999999</v>
      </c>
      <c r="J61" s="37">
        <v>28970506.248</v>
      </c>
      <c r="K61" s="33">
        <v>4043</v>
      </c>
      <c r="L61" s="33">
        <v>5564</v>
      </c>
      <c r="M61" s="33">
        <v>8633</v>
      </c>
      <c r="N61" s="37">
        <v>7263211.5089999996</v>
      </c>
      <c r="O61" s="37">
        <v>14243080.888</v>
      </c>
      <c r="P61" s="37">
        <v>27141890.620999999</v>
      </c>
      <c r="Q61" s="33">
        <v>7724</v>
      </c>
      <c r="R61" s="33">
        <v>3360</v>
      </c>
      <c r="S61" s="33">
        <v>1842</v>
      </c>
      <c r="T61" s="35">
        <v>7473401.5758999996</v>
      </c>
      <c r="U61" s="35">
        <v>3295912.3196999999</v>
      </c>
      <c r="V61" s="35">
        <v>1828615.6276</v>
      </c>
      <c r="W61" s="33">
        <v>18826</v>
      </c>
      <c r="X61" s="33">
        <v>49246</v>
      </c>
      <c r="Y61" s="33">
        <v>127759</v>
      </c>
      <c r="Z61" s="33">
        <v>6700</v>
      </c>
      <c r="AA61" s="33">
        <v>3843</v>
      </c>
      <c r="AB61" s="33">
        <v>3450</v>
      </c>
      <c r="AC61" s="33">
        <v>2996</v>
      </c>
      <c r="AD61" s="33">
        <v>1173</v>
      </c>
      <c r="AE61" s="33">
        <v>8943</v>
      </c>
      <c r="AF61" s="33">
        <v>3224</v>
      </c>
      <c r="AG61" s="33">
        <v>5203</v>
      </c>
      <c r="AH61" s="33">
        <v>2342</v>
      </c>
      <c r="AI61" s="33">
        <v>415</v>
      </c>
      <c r="AJ61" s="33">
        <v>7354</v>
      </c>
      <c r="AK61" s="33">
        <v>2252</v>
      </c>
    </row>
    <row r="62" spans="1:37" ht="13.9" customHeight="1" x14ac:dyDescent="0.25">
      <c r="A62" s="32" t="s">
        <v>922</v>
      </c>
      <c r="B62" s="32" t="s">
        <v>922</v>
      </c>
      <c r="C62" s="32" t="s">
        <v>1154</v>
      </c>
      <c r="D62" s="32" t="s">
        <v>1540</v>
      </c>
      <c r="E62" s="33">
        <v>6754</v>
      </c>
      <c r="F62" s="33">
        <v>4742</v>
      </c>
      <c r="G62" s="33">
        <v>5679</v>
      </c>
      <c r="H62" s="35">
        <v>8043875.9447999997</v>
      </c>
      <c r="I62" s="35">
        <v>9700169.9860999994</v>
      </c>
      <c r="J62" s="37">
        <v>15382316.606000001</v>
      </c>
      <c r="K62" s="33">
        <v>2060</v>
      </c>
      <c r="L62" s="33">
        <v>3227</v>
      </c>
      <c r="M62" s="33">
        <v>4894</v>
      </c>
      <c r="N62" s="35">
        <v>3595438.4542</v>
      </c>
      <c r="O62" s="35">
        <v>8114480.2176999999</v>
      </c>
      <c r="P62" s="37">
        <v>14661119.937000001</v>
      </c>
      <c r="Q62" s="33">
        <v>4694</v>
      </c>
      <c r="R62" s="33">
        <v>1515</v>
      </c>
      <c r="S62" s="33">
        <v>785</v>
      </c>
      <c r="T62" s="35">
        <v>4448437.4906000001</v>
      </c>
      <c r="U62" s="35">
        <v>1585689.7685</v>
      </c>
      <c r="V62" s="34">
        <v>721196.66905000003</v>
      </c>
      <c r="W62" s="33">
        <v>9023</v>
      </c>
      <c r="X62" s="33">
        <v>24159</v>
      </c>
      <c r="Y62" s="33">
        <v>59449</v>
      </c>
      <c r="Z62" s="33">
        <v>4100</v>
      </c>
      <c r="AA62" s="33">
        <v>2388</v>
      </c>
      <c r="AB62" s="33">
        <v>2102</v>
      </c>
      <c r="AC62" s="33">
        <v>1699</v>
      </c>
      <c r="AD62" s="33">
        <v>1393</v>
      </c>
      <c r="AE62" s="33">
        <v>5015</v>
      </c>
      <c r="AF62" s="33">
        <v>1447</v>
      </c>
      <c r="AG62" s="33">
        <v>2432</v>
      </c>
      <c r="AH62" s="33">
        <v>1695</v>
      </c>
      <c r="AI62" s="33">
        <v>139</v>
      </c>
      <c r="AJ62" s="33">
        <v>3996</v>
      </c>
      <c r="AK62" s="33">
        <v>1115</v>
      </c>
    </row>
    <row r="63" spans="1:37" ht="13.9" customHeight="1" x14ac:dyDescent="0.25">
      <c r="A63" s="32" t="s">
        <v>875</v>
      </c>
      <c r="B63" s="32" t="s">
        <v>875</v>
      </c>
      <c r="C63" s="32" t="s">
        <v>1257</v>
      </c>
      <c r="D63" s="32" t="s">
        <v>1684</v>
      </c>
      <c r="E63" s="33">
        <v>11184</v>
      </c>
      <c r="F63" s="33">
        <v>6529</v>
      </c>
      <c r="G63" s="33">
        <v>6927</v>
      </c>
      <c r="H63" s="37">
        <v>14177853.278000001</v>
      </c>
      <c r="I63" s="37">
        <v>14067249.938999999</v>
      </c>
      <c r="J63" s="37">
        <v>19166264.204</v>
      </c>
      <c r="K63" s="33">
        <v>3589</v>
      </c>
      <c r="L63" s="33">
        <v>4781</v>
      </c>
      <c r="M63" s="33">
        <v>6156</v>
      </c>
      <c r="N63" s="35">
        <v>6461365.0588999996</v>
      </c>
      <c r="O63" s="37">
        <v>11959209.408</v>
      </c>
      <c r="P63" s="37">
        <v>18170517.203000002</v>
      </c>
      <c r="Q63" s="33">
        <v>7595</v>
      </c>
      <c r="R63" s="33">
        <v>1748</v>
      </c>
      <c r="S63" s="33">
        <v>771</v>
      </c>
      <c r="T63" s="37">
        <v>7716488.2189999996</v>
      </c>
      <c r="U63" s="37">
        <v>2108040.531</v>
      </c>
      <c r="V63" s="34">
        <v>995747.00077000004</v>
      </c>
      <c r="W63" s="33">
        <v>17590</v>
      </c>
      <c r="X63" s="33">
        <v>37555</v>
      </c>
      <c r="Y63" s="33">
        <v>75555</v>
      </c>
      <c r="Z63" s="33">
        <v>7793</v>
      </c>
      <c r="AA63" s="33">
        <v>3632</v>
      </c>
      <c r="AB63" s="33">
        <v>2808</v>
      </c>
      <c r="AC63" s="33">
        <v>2178</v>
      </c>
      <c r="AD63" s="33">
        <v>1062</v>
      </c>
      <c r="AE63" s="33">
        <v>7925</v>
      </c>
      <c r="AF63" s="33">
        <v>570</v>
      </c>
      <c r="AG63" s="33">
        <v>3796</v>
      </c>
      <c r="AH63" s="33">
        <v>1873</v>
      </c>
      <c r="AI63" s="33">
        <v>289</v>
      </c>
      <c r="AJ63" s="33">
        <v>5189</v>
      </c>
      <c r="AK63" s="33">
        <v>1077</v>
      </c>
    </row>
    <row r="64" spans="1:37" ht="13.9" customHeight="1" x14ac:dyDescent="0.25">
      <c r="A64" s="32" t="s">
        <v>1082</v>
      </c>
      <c r="B64" s="32" t="s">
        <v>1082</v>
      </c>
      <c r="C64" s="32" t="s">
        <v>1083</v>
      </c>
      <c r="D64" s="32" t="s">
        <v>1627</v>
      </c>
      <c r="E64" s="33">
        <v>4652</v>
      </c>
      <c r="F64" s="33">
        <v>3621</v>
      </c>
      <c r="G64" s="33">
        <v>3740</v>
      </c>
      <c r="H64" s="37">
        <v>7482268.0659999996</v>
      </c>
      <c r="I64" s="35">
        <v>8975510.7545999996</v>
      </c>
      <c r="J64" s="37">
        <v>12436206.459000001</v>
      </c>
      <c r="K64" s="33">
        <v>1832</v>
      </c>
      <c r="L64" s="33">
        <v>2679</v>
      </c>
      <c r="M64" s="33">
        <v>3295</v>
      </c>
      <c r="N64" s="37">
        <v>4096367.727</v>
      </c>
      <c r="O64" s="35">
        <v>7949040.6019000001</v>
      </c>
      <c r="P64" s="37">
        <v>11948622.835000001</v>
      </c>
      <c r="Q64" s="33">
        <v>2820</v>
      </c>
      <c r="R64" s="33">
        <v>942</v>
      </c>
      <c r="S64" s="33">
        <v>445</v>
      </c>
      <c r="T64" s="37">
        <v>3385900.3390000002</v>
      </c>
      <c r="U64" s="35">
        <v>1026470.1526</v>
      </c>
      <c r="V64" s="34">
        <v>487583.62397000002</v>
      </c>
      <c r="W64" s="33">
        <v>11756</v>
      </c>
      <c r="X64" s="33">
        <v>28360</v>
      </c>
      <c r="Y64" s="33">
        <v>55829</v>
      </c>
      <c r="Z64" s="33">
        <v>3095</v>
      </c>
      <c r="AA64" s="33">
        <v>2058</v>
      </c>
      <c r="AB64" s="33">
        <v>1706</v>
      </c>
      <c r="AC64" s="33">
        <v>1156</v>
      </c>
      <c r="AD64" s="33">
        <v>1026</v>
      </c>
      <c r="AE64" s="33">
        <v>3286</v>
      </c>
      <c r="AF64" s="33">
        <v>214</v>
      </c>
      <c r="AG64" s="33">
        <v>1520</v>
      </c>
      <c r="AH64" s="33">
        <v>1273</v>
      </c>
      <c r="AI64" s="33">
        <v>874</v>
      </c>
      <c r="AJ64" s="33">
        <v>2744</v>
      </c>
      <c r="AK64" s="33">
        <v>1267</v>
      </c>
    </row>
    <row r="65" spans="1:37" ht="13.9" customHeight="1" x14ac:dyDescent="0.25">
      <c r="A65" s="32" t="s">
        <v>916</v>
      </c>
      <c r="B65" s="32" t="s">
        <v>916</v>
      </c>
      <c r="C65" s="32" t="s">
        <v>1150</v>
      </c>
      <c r="D65" s="32" t="s">
        <v>1536</v>
      </c>
      <c r="E65" s="33">
        <v>7565</v>
      </c>
      <c r="F65" s="33">
        <v>4822</v>
      </c>
      <c r="G65" s="33">
        <v>4245</v>
      </c>
      <c r="H65" s="35">
        <v>8492497.4338000007</v>
      </c>
      <c r="I65" s="37">
        <v>9071220.4690000005</v>
      </c>
      <c r="J65" s="37">
        <v>10272287.536</v>
      </c>
      <c r="K65" s="33">
        <v>2542</v>
      </c>
      <c r="L65" s="33">
        <v>3411</v>
      </c>
      <c r="M65" s="33">
        <v>3749</v>
      </c>
      <c r="N65" s="35">
        <v>4294591.5174000002</v>
      </c>
      <c r="O65" s="35">
        <v>8017151.9033000004</v>
      </c>
      <c r="P65" s="35">
        <v>9938537.6446000002</v>
      </c>
      <c r="Q65" s="33">
        <v>5023</v>
      </c>
      <c r="R65" s="33">
        <v>1411</v>
      </c>
      <c r="S65" s="33">
        <v>496</v>
      </c>
      <c r="T65" s="35">
        <v>4197905.9164000005</v>
      </c>
      <c r="U65" s="35">
        <v>1054068.5656999999</v>
      </c>
      <c r="V65" s="34">
        <v>333749.89111999999</v>
      </c>
      <c r="W65" s="33">
        <v>12410</v>
      </c>
      <c r="X65" s="33">
        <v>30326</v>
      </c>
      <c r="Y65" s="33">
        <v>47744</v>
      </c>
      <c r="Z65" s="33">
        <v>4736</v>
      </c>
      <c r="AA65" s="33">
        <v>2302</v>
      </c>
      <c r="AB65" s="33">
        <v>1639</v>
      </c>
      <c r="AC65" s="33">
        <v>1713</v>
      </c>
      <c r="AD65" s="33">
        <v>1040</v>
      </c>
      <c r="AE65" s="33">
        <v>5160</v>
      </c>
      <c r="AF65" s="33">
        <v>568</v>
      </c>
      <c r="AG65" s="33">
        <v>2025</v>
      </c>
      <c r="AH65" s="33">
        <v>1300</v>
      </c>
      <c r="AI65" s="33">
        <v>384</v>
      </c>
      <c r="AJ65" s="33">
        <v>3432</v>
      </c>
      <c r="AK65" s="33">
        <v>775</v>
      </c>
    </row>
    <row r="66" spans="1:37" ht="13.9" customHeight="1" x14ac:dyDescent="0.25">
      <c r="A66" s="32" t="s">
        <v>1086</v>
      </c>
      <c r="B66" s="32" t="s">
        <v>1086</v>
      </c>
      <c r="C66" s="32" t="s">
        <v>1224</v>
      </c>
      <c r="D66" s="32" t="s">
        <v>1633</v>
      </c>
      <c r="E66" s="33">
        <v>10615</v>
      </c>
      <c r="F66" s="33">
        <v>5637</v>
      </c>
      <c r="G66" s="33">
        <v>5050</v>
      </c>
      <c r="H66" s="37">
        <v>13461715.964</v>
      </c>
      <c r="I66" s="37">
        <v>11767698.806</v>
      </c>
      <c r="J66" s="37">
        <v>14413552.048</v>
      </c>
      <c r="K66" s="33">
        <v>2907</v>
      </c>
      <c r="L66" s="33">
        <v>3607</v>
      </c>
      <c r="M66" s="33">
        <v>4153</v>
      </c>
      <c r="N66" s="35">
        <v>5807305.1079000002</v>
      </c>
      <c r="O66" s="35">
        <v>9485448.8942000009</v>
      </c>
      <c r="P66" s="37">
        <v>12790921.463</v>
      </c>
      <c r="Q66" s="33">
        <v>7708</v>
      </c>
      <c r="R66" s="33">
        <v>2030</v>
      </c>
      <c r="S66" s="33">
        <v>897</v>
      </c>
      <c r="T66" s="37">
        <v>7654410.8559999997</v>
      </c>
      <c r="U66" s="35">
        <v>2282249.9114000001</v>
      </c>
      <c r="V66" s="35">
        <v>1622630.5851</v>
      </c>
      <c r="W66" s="33">
        <v>15837</v>
      </c>
      <c r="X66" s="33">
        <v>30994</v>
      </c>
      <c r="Y66" s="33">
        <v>53890</v>
      </c>
      <c r="Z66" s="33">
        <v>6501</v>
      </c>
      <c r="AA66" s="33">
        <v>2886</v>
      </c>
      <c r="AB66" s="33">
        <v>1989</v>
      </c>
      <c r="AC66" s="33">
        <v>1835</v>
      </c>
      <c r="AD66" s="33">
        <v>874</v>
      </c>
      <c r="AE66" s="33">
        <v>5608</v>
      </c>
      <c r="AF66" s="33">
        <v>589</v>
      </c>
      <c r="AG66" s="33">
        <v>3074</v>
      </c>
      <c r="AH66" s="33">
        <v>1281</v>
      </c>
      <c r="AI66" s="33">
        <v>260</v>
      </c>
      <c r="AJ66" s="33">
        <v>3945</v>
      </c>
      <c r="AK66" s="33">
        <v>1170</v>
      </c>
    </row>
    <row r="67" spans="1:37" ht="28.9" customHeight="1" x14ac:dyDescent="0.25">
      <c r="A67" s="32" t="s">
        <v>1024</v>
      </c>
      <c r="B67" s="32" t="s">
        <v>1024</v>
      </c>
      <c r="C67" s="32" t="s">
        <v>1191</v>
      </c>
      <c r="D67" s="32" t="s">
        <v>1585</v>
      </c>
      <c r="E67" s="33">
        <v>3086</v>
      </c>
      <c r="F67" s="33">
        <v>2035</v>
      </c>
      <c r="G67" s="33">
        <v>1878</v>
      </c>
      <c r="H67" s="35">
        <v>3439913.5731000002</v>
      </c>
      <c r="I67" s="35">
        <v>3677107.6055999999</v>
      </c>
      <c r="J67" s="35">
        <v>5224407.0261000004</v>
      </c>
      <c r="K67" s="33">
        <v>607</v>
      </c>
      <c r="L67" s="33">
        <v>989</v>
      </c>
      <c r="M67" s="33">
        <v>1340</v>
      </c>
      <c r="N67" s="35">
        <v>1083205.9232999999</v>
      </c>
      <c r="O67" s="35">
        <v>2578024.2823999999</v>
      </c>
      <c r="P67" s="37">
        <v>4708159.5889999997</v>
      </c>
      <c r="Q67" s="33">
        <v>2479</v>
      </c>
      <c r="R67" s="33">
        <v>1046</v>
      </c>
      <c r="S67" s="33">
        <v>538</v>
      </c>
      <c r="T67" s="35">
        <v>2356707.6497999998</v>
      </c>
      <c r="U67" s="35">
        <v>1099083.3232</v>
      </c>
      <c r="V67" s="34">
        <v>516247.43708</v>
      </c>
      <c r="W67" s="33">
        <v>3080</v>
      </c>
      <c r="X67" s="33">
        <v>9477</v>
      </c>
      <c r="Y67" s="33">
        <v>21536</v>
      </c>
      <c r="Z67" s="33">
        <v>1307</v>
      </c>
      <c r="AA67" s="33">
        <v>603</v>
      </c>
      <c r="AB67" s="33">
        <v>442</v>
      </c>
      <c r="AC67" s="33">
        <v>581</v>
      </c>
      <c r="AD67" s="33">
        <v>647</v>
      </c>
      <c r="AE67" s="33">
        <v>1803</v>
      </c>
      <c r="AF67" s="33">
        <v>323</v>
      </c>
      <c r="AG67" s="33">
        <v>716</v>
      </c>
      <c r="AH67" s="33">
        <v>571</v>
      </c>
      <c r="AI67" s="33">
        <v>50</v>
      </c>
      <c r="AJ67" s="33">
        <v>1138</v>
      </c>
      <c r="AK67" s="33">
        <v>388</v>
      </c>
    </row>
    <row r="68" spans="1:37" ht="13.9" customHeight="1" x14ac:dyDescent="0.25">
      <c r="A68" s="32" t="s">
        <v>936</v>
      </c>
      <c r="B68" s="32" t="s">
        <v>936</v>
      </c>
      <c r="C68" s="32" t="s">
        <v>1266</v>
      </c>
      <c r="D68" s="32" t="s">
        <v>1707</v>
      </c>
      <c r="E68" s="33">
        <v>14358</v>
      </c>
      <c r="F68" s="33">
        <v>9950</v>
      </c>
      <c r="G68" s="33">
        <v>9151</v>
      </c>
      <c r="H68" s="40">
        <v>16952025.530000001</v>
      </c>
      <c r="I68" s="37">
        <v>19140244.066</v>
      </c>
      <c r="J68" s="37">
        <v>24479542.969000001</v>
      </c>
      <c r="K68" s="33">
        <v>4475</v>
      </c>
      <c r="L68" s="33">
        <v>6242</v>
      </c>
      <c r="M68" s="33">
        <v>7770</v>
      </c>
      <c r="N68" s="35">
        <v>8245650.7877000002</v>
      </c>
      <c r="O68" s="37">
        <v>15674259.787</v>
      </c>
      <c r="P68" s="37">
        <v>23136891.276999999</v>
      </c>
      <c r="Q68" s="33">
        <v>9883</v>
      </c>
      <c r="R68" s="33">
        <v>3708</v>
      </c>
      <c r="S68" s="33">
        <v>1381</v>
      </c>
      <c r="T68" s="35">
        <v>8706374.7427999992</v>
      </c>
      <c r="U68" s="35">
        <v>3465984.2788999998</v>
      </c>
      <c r="V68" s="35">
        <v>1342651.6919</v>
      </c>
      <c r="W68" s="33">
        <v>21384</v>
      </c>
      <c r="X68" s="33">
        <v>54569</v>
      </c>
      <c r="Y68" s="33">
        <v>101508</v>
      </c>
      <c r="Z68" s="33">
        <v>8173</v>
      </c>
      <c r="AA68" s="33">
        <v>4191</v>
      </c>
      <c r="AB68" s="33">
        <v>3241</v>
      </c>
      <c r="AC68" s="33">
        <v>4592</v>
      </c>
      <c r="AD68" s="33">
        <v>1396</v>
      </c>
      <c r="AE68" s="33">
        <v>9100</v>
      </c>
      <c r="AF68" s="33">
        <v>1164</v>
      </c>
      <c r="AG68" s="33">
        <v>4005</v>
      </c>
      <c r="AH68" s="33">
        <v>1650</v>
      </c>
      <c r="AI68" s="33">
        <v>219</v>
      </c>
      <c r="AJ68" s="33">
        <v>6749</v>
      </c>
      <c r="AK68" s="33">
        <v>2582</v>
      </c>
    </row>
    <row r="69" spans="1:37" ht="28.9" customHeight="1" x14ac:dyDescent="0.25">
      <c r="A69" s="32" t="s">
        <v>970</v>
      </c>
      <c r="B69" s="32" t="s">
        <v>970</v>
      </c>
      <c r="C69" s="32" t="s">
        <v>1160</v>
      </c>
      <c r="D69" s="32" t="s">
        <v>1548</v>
      </c>
      <c r="E69" s="33">
        <v>4296</v>
      </c>
      <c r="F69" s="33">
        <v>3380</v>
      </c>
      <c r="G69" s="33">
        <v>3202</v>
      </c>
      <c r="H69" s="35">
        <v>5652359.3256000001</v>
      </c>
      <c r="I69" s="35">
        <v>6959691.5061999997</v>
      </c>
      <c r="J69" s="35">
        <v>9491334.7773000002</v>
      </c>
      <c r="K69" s="33">
        <v>1365</v>
      </c>
      <c r="L69" s="33">
        <v>2105</v>
      </c>
      <c r="M69" s="33">
        <v>2698</v>
      </c>
      <c r="N69" s="35">
        <v>2810743.4874999998</v>
      </c>
      <c r="O69" s="35">
        <v>5717612.2274000002</v>
      </c>
      <c r="P69" s="35">
        <v>9083836.5874000005</v>
      </c>
      <c r="Q69" s="33">
        <v>2931</v>
      </c>
      <c r="R69" s="33">
        <v>1275</v>
      </c>
      <c r="S69" s="33">
        <v>504</v>
      </c>
      <c r="T69" s="35">
        <v>2841615.8380999998</v>
      </c>
      <c r="U69" s="35">
        <v>1242079.2788</v>
      </c>
      <c r="V69" s="34">
        <v>407498.18985000002</v>
      </c>
      <c r="W69" s="33">
        <v>7510</v>
      </c>
      <c r="X69" s="33">
        <v>20014</v>
      </c>
      <c r="Y69" s="33">
        <v>40836</v>
      </c>
      <c r="Z69" s="33">
        <v>2324</v>
      </c>
      <c r="AA69" s="33">
        <v>1494</v>
      </c>
      <c r="AB69" s="33">
        <v>1225</v>
      </c>
      <c r="AC69" s="33">
        <v>1203</v>
      </c>
      <c r="AD69" s="33">
        <v>550</v>
      </c>
      <c r="AE69" s="33">
        <v>3016</v>
      </c>
      <c r="AF69" s="33">
        <v>965</v>
      </c>
      <c r="AG69" s="33">
        <v>1405</v>
      </c>
      <c r="AH69" s="33">
        <v>1172</v>
      </c>
      <c r="AI69" s="33">
        <v>142</v>
      </c>
      <c r="AJ69" s="33">
        <v>2583</v>
      </c>
      <c r="AK69" s="33">
        <v>303</v>
      </c>
    </row>
    <row r="70" spans="1:37" ht="13.9" customHeight="1" x14ac:dyDescent="0.25">
      <c r="A70" s="32" t="s">
        <v>1217</v>
      </c>
      <c r="B70" s="32" t="s">
        <v>1217</v>
      </c>
      <c r="C70" s="32" t="s">
        <v>1218</v>
      </c>
      <c r="D70" s="32" t="s">
        <v>1625</v>
      </c>
      <c r="E70" s="33">
        <v>9688</v>
      </c>
      <c r="F70" s="33">
        <v>1790</v>
      </c>
      <c r="G70" s="33">
        <v>743</v>
      </c>
      <c r="H70" s="35">
        <v>7384743.3465999998</v>
      </c>
      <c r="I70" s="37">
        <v>1360020.9240000001</v>
      </c>
      <c r="J70" s="34">
        <v>566033.43310999998</v>
      </c>
      <c r="K70" s="33">
        <v>213</v>
      </c>
      <c r="L70" s="33">
        <v>51</v>
      </c>
      <c r="M70" s="33">
        <v>32</v>
      </c>
      <c r="N70" s="34">
        <v>407091.32584</v>
      </c>
      <c r="O70" s="36">
        <v>92573.963627999998</v>
      </c>
      <c r="P70" s="33">
        <v>53585</v>
      </c>
      <c r="Q70" s="33">
        <v>9475</v>
      </c>
      <c r="R70" s="33">
        <v>1739</v>
      </c>
      <c r="S70" s="33">
        <v>711</v>
      </c>
      <c r="T70" s="35">
        <v>6977652.0207000002</v>
      </c>
      <c r="U70" s="35">
        <v>1267446.9604</v>
      </c>
      <c r="V70" s="34">
        <v>512448.43310999998</v>
      </c>
      <c r="W70" s="33">
        <v>365</v>
      </c>
      <c r="X70" s="33">
        <v>160</v>
      </c>
      <c r="Y70" s="33">
        <v>108</v>
      </c>
      <c r="Z70" s="33">
        <v>5783</v>
      </c>
      <c r="AA70" s="33">
        <v>687</v>
      </c>
      <c r="AB70" s="33">
        <v>203</v>
      </c>
      <c r="AC70" s="33">
        <v>1396</v>
      </c>
      <c r="AD70" s="33">
        <v>94</v>
      </c>
      <c r="AE70" s="33">
        <v>1247</v>
      </c>
      <c r="AF70" s="33">
        <v>157</v>
      </c>
      <c r="AG70" s="33">
        <v>369</v>
      </c>
      <c r="AH70" s="33">
        <v>129</v>
      </c>
      <c r="AI70" s="33">
        <v>39</v>
      </c>
      <c r="AJ70" s="33">
        <v>655</v>
      </c>
      <c r="AK70" s="33">
        <v>161</v>
      </c>
    </row>
    <row r="71" spans="1:37" ht="28.9" customHeight="1" x14ac:dyDescent="0.25">
      <c r="A71" s="32" t="s">
        <v>1054</v>
      </c>
      <c r="B71" s="32" t="s">
        <v>1054</v>
      </c>
      <c r="C71" s="32" t="s">
        <v>1205</v>
      </c>
      <c r="D71" s="32" t="s">
        <v>1605</v>
      </c>
      <c r="E71" s="33">
        <v>27247</v>
      </c>
      <c r="F71" s="33">
        <v>11590</v>
      </c>
      <c r="G71" s="33">
        <v>8182</v>
      </c>
      <c r="H71" s="37">
        <v>34394376.464000002</v>
      </c>
      <c r="I71" s="37">
        <v>24405991.568999998</v>
      </c>
      <c r="J71" s="37">
        <v>22708982.320999999</v>
      </c>
      <c r="K71" s="33">
        <v>6440</v>
      </c>
      <c r="L71" s="33">
        <v>7234</v>
      </c>
      <c r="M71" s="33">
        <v>6773</v>
      </c>
      <c r="N71" s="37">
        <v>13515332.007999999</v>
      </c>
      <c r="O71" s="37">
        <v>19525497.892000001</v>
      </c>
      <c r="P71" s="37">
        <v>21050501.276999999</v>
      </c>
      <c r="Q71" s="33">
        <v>20807</v>
      </c>
      <c r="R71" s="33">
        <v>4356</v>
      </c>
      <c r="S71" s="33">
        <v>1409</v>
      </c>
      <c r="T71" s="37">
        <v>20879044.456</v>
      </c>
      <c r="U71" s="35">
        <v>4880493.6775000002</v>
      </c>
      <c r="V71" s="35">
        <v>1658481.0434999999</v>
      </c>
      <c r="W71" s="33">
        <v>37222</v>
      </c>
      <c r="X71" s="33">
        <v>65296</v>
      </c>
      <c r="Y71" s="33">
        <v>85118</v>
      </c>
      <c r="Z71" s="33">
        <v>13675</v>
      </c>
      <c r="AA71" s="33">
        <v>5171</v>
      </c>
      <c r="AB71" s="33">
        <v>3132</v>
      </c>
      <c r="AC71" s="33">
        <v>4097</v>
      </c>
      <c r="AD71" s="33">
        <v>1391</v>
      </c>
      <c r="AE71" s="33">
        <v>10305</v>
      </c>
      <c r="AF71" s="33">
        <v>632</v>
      </c>
      <c r="AG71" s="33">
        <v>1902</v>
      </c>
      <c r="AH71" s="33">
        <v>3339</v>
      </c>
      <c r="AI71" s="33">
        <v>327</v>
      </c>
      <c r="AJ71" s="33">
        <v>6614</v>
      </c>
      <c r="AK71" s="33">
        <v>2698</v>
      </c>
    </row>
    <row r="72" spans="1:37" ht="13.9" customHeight="1" x14ac:dyDescent="0.25">
      <c r="A72" s="32" t="s">
        <v>854</v>
      </c>
      <c r="B72" s="32" t="s">
        <v>854</v>
      </c>
      <c r="C72" s="32" t="s">
        <v>855</v>
      </c>
      <c r="D72" s="32" t="s">
        <v>1670</v>
      </c>
      <c r="E72" s="33">
        <v>10153</v>
      </c>
      <c r="F72" s="33">
        <v>7325</v>
      </c>
      <c r="G72" s="33">
        <v>6493</v>
      </c>
      <c r="H72" s="37">
        <v>14879874.472999999</v>
      </c>
      <c r="I72" s="37">
        <v>16696298.927999999</v>
      </c>
      <c r="J72" s="37">
        <v>20058228.967999998</v>
      </c>
      <c r="K72" s="33">
        <v>3245</v>
      </c>
      <c r="L72" s="33">
        <v>4536</v>
      </c>
      <c r="M72" s="33">
        <v>5339</v>
      </c>
      <c r="N72" s="35">
        <v>6385616.7286999999</v>
      </c>
      <c r="O72" s="37">
        <v>12960145.215</v>
      </c>
      <c r="P72" s="37">
        <v>18568930.346999999</v>
      </c>
      <c r="Q72" s="33">
        <v>6908</v>
      </c>
      <c r="R72" s="33">
        <v>2789</v>
      </c>
      <c r="S72" s="33">
        <v>1154</v>
      </c>
      <c r="T72" s="35">
        <v>8494257.7444000002</v>
      </c>
      <c r="U72" s="35">
        <v>3736153.7130999998</v>
      </c>
      <c r="V72" s="35">
        <v>1489298.6209</v>
      </c>
      <c r="W72" s="33">
        <v>20156</v>
      </c>
      <c r="X72" s="33">
        <v>47212</v>
      </c>
      <c r="Y72" s="33">
        <v>87532</v>
      </c>
      <c r="Z72" s="33">
        <v>6258</v>
      </c>
      <c r="AA72" s="33">
        <v>3388</v>
      </c>
      <c r="AB72" s="33">
        <v>2616</v>
      </c>
      <c r="AC72" s="33">
        <v>3269</v>
      </c>
      <c r="AD72" s="33">
        <v>1203</v>
      </c>
      <c r="AE72" s="33">
        <v>6303</v>
      </c>
      <c r="AF72" s="33">
        <v>1249</v>
      </c>
      <c r="AG72" s="33">
        <v>1663</v>
      </c>
      <c r="AH72" s="33">
        <v>1945</v>
      </c>
      <c r="AI72" s="33">
        <v>359</v>
      </c>
      <c r="AJ72" s="33">
        <v>4236</v>
      </c>
      <c r="AK72" s="33">
        <v>2378</v>
      </c>
    </row>
    <row r="73" spans="1:37" ht="28.9" customHeight="1" x14ac:dyDescent="0.25">
      <c r="A73" s="32" t="s">
        <v>1072</v>
      </c>
      <c r="B73" s="32" t="s">
        <v>1072</v>
      </c>
      <c r="C73" s="32" t="s">
        <v>1213</v>
      </c>
      <c r="D73" s="32" t="s">
        <v>1616</v>
      </c>
      <c r="E73" s="33">
        <v>10644</v>
      </c>
      <c r="F73" s="33">
        <v>7032</v>
      </c>
      <c r="G73" s="33">
        <v>4064</v>
      </c>
      <c r="H73" s="37">
        <v>13227808.388</v>
      </c>
      <c r="I73" s="37">
        <v>12659261.284</v>
      </c>
      <c r="J73" s="37">
        <v>10327034.210999999</v>
      </c>
      <c r="K73" s="33">
        <v>3280</v>
      </c>
      <c r="L73" s="33">
        <v>3809</v>
      </c>
      <c r="M73" s="33">
        <v>3193</v>
      </c>
      <c r="N73" s="35">
        <v>6907064.2664000001</v>
      </c>
      <c r="O73" s="37">
        <v>10770149.358999999</v>
      </c>
      <c r="P73" s="37">
        <v>9888480.6030000001</v>
      </c>
      <c r="Q73" s="33">
        <v>7364</v>
      </c>
      <c r="R73" s="33">
        <v>3223</v>
      </c>
      <c r="S73" s="33">
        <v>871</v>
      </c>
      <c r="T73" s="35">
        <v>6320744.1217999998</v>
      </c>
      <c r="U73" s="35">
        <v>1889111.9256</v>
      </c>
      <c r="V73" s="34">
        <v>438553.60808999999</v>
      </c>
      <c r="W73" s="33">
        <v>18237</v>
      </c>
      <c r="X73" s="33">
        <v>36021</v>
      </c>
      <c r="Y73" s="33">
        <v>39931</v>
      </c>
      <c r="Z73" s="33">
        <v>6210</v>
      </c>
      <c r="AA73" s="33">
        <v>2716</v>
      </c>
      <c r="AB73" s="33">
        <v>1459</v>
      </c>
      <c r="AC73" s="33">
        <v>1920</v>
      </c>
      <c r="AD73" s="33">
        <v>766</v>
      </c>
      <c r="AE73" s="33">
        <v>5031</v>
      </c>
      <c r="AF73" s="33">
        <v>444</v>
      </c>
      <c r="AG73" s="33">
        <v>1186</v>
      </c>
      <c r="AH73" s="33">
        <v>680</v>
      </c>
      <c r="AI73" s="33">
        <v>273</v>
      </c>
      <c r="AJ73" s="33">
        <v>3301</v>
      </c>
      <c r="AK73" s="33">
        <v>1211</v>
      </c>
    </row>
    <row r="74" spans="1:37" ht="13.9" customHeight="1" x14ac:dyDescent="0.25">
      <c r="A74" s="32" t="s">
        <v>900</v>
      </c>
      <c r="B74" s="32" t="s">
        <v>900</v>
      </c>
      <c r="C74" s="32" t="s">
        <v>1141</v>
      </c>
      <c r="D74" s="32" t="s">
        <v>1525</v>
      </c>
      <c r="E74" s="33">
        <v>4763</v>
      </c>
      <c r="F74" s="33">
        <v>3931</v>
      </c>
      <c r="G74" s="33">
        <v>4845</v>
      </c>
      <c r="H74" s="35">
        <v>5662673.6552999998</v>
      </c>
      <c r="I74" s="35">
        <v>7899340.9938000003</v>
      </c>
      <c r="J74" s="37">
        <v>12525434.036</v>
      </c>
      <c r="K74" s="33">
        <v>1783</v>
      </c>
      <c r="L74" s="33">
        <v>2651</v>
      </c>
      <c r="M74" s="33">
        <v>4183</v>
      </c>
      <c r="N74" s="35">
        <v>3195395.4046</v>
      </c>
      <c r="O74" s="35">
        <v>6766625.9946999997</v>
      </c>
      <c r="P74" s="37">
        <v>11905102.022</v>
      </c>
      <c r="Q74" s="33">
        <v>2980</v>
      </c>
      <c r="R74" s="33">
        <v>1280</v>
      </c>
      <c r="S74" s="33">
        <v>662</v>
      </c>
      <c r="T74" s="35">
        <v>2467278.2507000002</v>
      </c>
      <c r="U74" s="35">
        <v>1132714.9990999999</v>
      </c>
      <c r="V74" s="34">
        <v>620332.01405</v>
      </c>
      <c r="W74" s="33">
        <v>7369</v>
      </c>
      <c r="X74" s="33">
        <v>20939</v>
      </c>
      <c r="Y74" s="33">
        <v>49420</v>
      </c>
      <c r="Z74" s="33">
        <v>2431</v>
      </c>
      <c r="AA74" s="33">
        <v>1703</v>
      </c>
      <c r="AB74" s="33">
        <v>1631</v>
      </c>
      <c r="AC74" s="33">
        <v>1536</v>
      </c>
      <c r="AD74" s="33">
        <v>1199</v>
      </c>
      <c r="AE74" s="33">
        <v>3782</v>
      </c>
      <c r="AF74" s="33">
        <v>1207</v>
      </c>
      <c r="AG74" s="33">
        <v>2873</v>
      </c>
      <c r="AH74" s="33">
        <v>1249</v>
      </c>
      <c r="AI74" s="33">
        <v>100</v>
      </c>
      <c r="AJ74" s="33">
        <v>3325</v>
      </c>
      <c r="AK74" s="33">
        <v>1571</v>
      </c>
    </row>
    <row r="75" spans="1:37" ht="28.9" customHeight="1" x14ac:dyDescent="0.25">
      <c r="A75" s="32" t="s">
        <v>861</v>
      </c>
      <c r="B75" s="32" t="s">
        <v>861</v>
      </c>
      <c r="C75" s="32" t="s">
        <v>1250</v>
      </c>
      <c r="D75" s="32" t="s">
        <v>1674</v>
      </c>
      <c r="E75" s="33">
        <v>7024</v>
      </c>
      <c r="F75" s="33">
        <v>6377</v>
      </c>
      <c r="G75" s="33">
        <v>4714</v>
      </c>
      <c r="H75" s="35">
        <v>8787536.9909000006</v>
      </c>
      <c r="I75" s="37">
        <v>12763366.446</v>
      </c>
      <c r="J75" s="37">
        <v>13099441.568</v>
      </c>
      <c r="K75" s="33">
        <v>2319</v>
      </c>
      <c r="L75" s="33">
        <v>3824</v>
      </c>
      <c r="M75" s="33">
        <v>3892</v>
      </c>
      <c r="N75" s="35">
        <v>4544930.8017999995</v>
      </c>
      <c r="O75" s="37">
        <v>10294086.352</v>
      </c>
      <c r="P75" s="37">
        <v>12323720.504000001</v>
      </c>
      <c r="Q75" s="33">
        <v>4705</v>
      </c>
      <c r="R75" s="33">
        <v>2553</v>
      </c>
      <c r="S75" s="33">
        <v>822</v>
      </c>
      <c r="T75" s="35">
        <v>4242606.1891000001</v>
      </c>
      <c r="U75" s="37">
        <v>2469280.094</v>
      </c>
      <c r="V75" s="34">
        <v>775721.06414000003</v>
      </c>
      <c r="W75" s="33">
        <v>13154</v>
      </c>
      <c r="X75" s="33">
        <v>36059</v>
      </c>
      <c r="Y75" s="33">
        <v>52564</v>
      </c>
      <c r="Z75" s="33">
        <v>3834</v>
      </c>
      <c r="AA75" s="33">
        <v>2848</v>
      </c>
      <c r="AB75" s="33">
        <v>1740</v>
      </c>
      <c r="AC75" s="33">
        <v>2173</v>
      </c>
      <c r="AD75" s="33">
        <v>124</v>
      </c>
      <c r="AE75" s="33">
        <v>4814</v>
      </c>
      <c r="AF75" s="33">
        <v>1531</v>
      </c>
      <c r="AG75" s="33">
        <v>1276</v>
      </c>
      <c r="AH75" s="33">
        <v>1029</v>
      </c>
      <c r="AI75" s="33">
        <v>466</v>
      </c>
      <c r="AJ75" s="33">
        <v>3752</v>
      </c>
      <c r="AK75" s="33">
        <v>959</v>
      </c>
    </row>
    <row r="76" spans="1:37" ht="13.9" customHeight="1" x14ac:dyDescent="0.25">
      <c r="A76" s="32" t="s">
        <v>995</v>
      </c>
      <c r="B76" s="32" t="s">
        <v>995</v>
      </c>
      <c r="C76" s="32" t="s">
        <v>1567</v>
      </c>
      <c r="D76" s="32" t="s">
        <v>1567</v>
      </c>
      <c r="E76" s="33">
        <v>9193</v>
      </c>
      <c r="F76" s="33">
        <v>5499</v>
      </c>
      <c r="G76" s="33">
        <v>4595</v>
      </c>
      <c r="H76" s="40">
        <v>12290580.67</v>
      </c>
      <c r="I76" s="40">
        <v>12180600.08</v>
      </c>
      <c r="J76" s="37">
        <v>12681871.147</v>
      </c>
      <c r="K76" s="33">
        <v>2808</v>
      </c>
      <c r="L76" s="33">
        <v>3880</v>
      </c>
      <c r="M76" s="33">
        <v>4018</v>
      </c>
      <c r="N76" s="35">
        <v>6068299.9641000004</v>
      </c>
      <c r="O76" s="37">
        <v>10556016.421</v>
      </c>
      <c r="P76" s="37">
        <v>12190799.311000001</v>
      </c>
      <c r="Q76" s="33">
        <v>6385</v>
      </c>
      <c r="R76" s="33">
        <v>1619</v>
      </c>
      <c r="S76" s="33">
        <v>577</v>
      </c>
      <c r="T76" s="35">
        <v>6222280.7059000004</v>
      </c>
      <c r="U76" s="35">
        <v>1624583.6592000001</v>
      </c>
      <c r="V76" s="34">
        <v>491071.83549000003</v>
      </c>
      <c r="W76" s="33">
        <v>18052</v>
      </c>
      <c r="X76" s="33">
        <v>37404</v>
      </c>
      <c r="Y76" s="33">
        <v>46989</v>
      </c>
      <c r="Z76" s="33">
        <v>5851</v>
      </c>
      <c r="AA76" s="33">
        <v>2814</v>
      </c>
      <c r="AB76" s="33">
        <v>1779</v>
      </c>
      <c r="AC76" s="33">
        <v>2177</v>
      </c>
      <c r="AD76" s="33">
        <v>952</v>
      </c>
      <c r="AE76" s="33">
        <v>5590</v>
      </c>
      <c r="AF76" s="33">
        <v>750</v>
      </c>
      <c r="AG76" s="33">
        <v>1659</v>
      </c>
      <c r="AH76" s="33">
        <v>1835</v>
      </c>
      <c r="AI76" s="33">
        <v>223</v>
      </c>
      <c r="AJ76" s="33">
        <v>3881</v>
      </c>
      <c r="AK76" s="33">
        <v>1019</v>
      </c>
    </row>
    <row r="77" spans="1:37" ht="28.9" customHeight="1" x14ac:dyDescent="0.25">
      <c r="A77" s="32" t="s">
        <v>1076</v>
      </c>
      <c r="B77" s="32" t="s">
        <v>1076</v>
      </c>
      <c r="C77" s="32" t="s">
        <v>1215</v>
      </c>
      <c r="D77" s="32" t="s">
        <v>1619</v>
      </c>
      <c r="E77" s="33">
        <v>7833</v>
      </c>
      <c r="F77" s="33">
        <v>5259</v>
      </c>
      <c r="G77" s="33">
        <v>5092</v>
      </c>
      <c r="H77" s="37">
        <v>10054264.827</v>
      </c>
      <c r="I77" s="37">
        <v>11406236.748</v>
      </c>
      <c r="J77" s="37">
        <v>15912510.471000001</v>
      </c>
      <c r="K77" s="33">
        <v>2607</v>
      </c>
      <c r="L77" s="33">
        <v>3415</v>
      </c>
      <c r="M77" s="33">
        <v>4334</v>
      </c>
      <c r="N77" s="40">
        <v>4903267.9800000004</v>
      </c>
      <c r="O77" s="35">
        <v>9453513.7151999995</v>
      </c>
      <c r="P77" s="40">
        <v>15140198.960000001</v>
      </c>
      <c r="Q77" s="33">
        <v>5226</v>
      </c>
      <c r="R77" s="33">
        <v>1844</v>
      </c>
      <c r="S77" s="33">
        <v>758</v>
      </c>
      <c r="T77" s="35">
        <v>5150996.8465</v>
      </c>
      <c r="U77" s="35">
        <v>1952723.0329</v>
      </c>
      <c r="V77" s="34">
        <v>772311.51020999998</v>
      </c>
      <c r="W77" s="33">
        <v>12257</v>
      </c>
      <c r="X77" s="33">
        <v>35398</v>
      </c>
      <c r="Y77" s="33">
        <v>70513</v>
      </c>
      <c r="Z77" s="33">
        <v>4714</v>
      </c>
      <c r="AA77" s="33">
        <v>2481</v>
      </c>
      <c r="AB77" s="33">
        <v>1959</v>
      </c>
      <c r="AC77" s="33">
        <v>1890</v>
      </c>
      <c r="AD77" s="33">
        <v>1098</v>
      </c>
      <c r="AE77" s="33">
        <v>5120</v>
      </c>
      <c r="AF77" s="33">
        <v>773</v>
      </c>
      <c r="AG77" s="33">
        <v>2040</v>
      </c>
      <c r="AH77" s="33">
        <v>1218</v>
      </c>
      <c r="AI77" s="33">
        <v>416</v>
      </c>
      <c r="AJ77" s="33">
        <v>4121</v>
      </c>
      <c r="AK77" s="33">
        <v>911</v>
      </c>
    </row>
    <row r="78" spans="1:37" ht="13.9" customHeight="1" x14ac:dyDescent="0.25">
      <c r="A78" s="32" t="s">
        <v>918</v>
      </c>
      <c r="B78" s="32" t="s">
        <v>918</v>
      </c>
      <c r="C78" s="32" t="s">
        <v>1153</v>
      </c>
      <c r="D78" s="32" t="s">
        <v>1538</v>
      </c>
      <c r="E78" s="33">
        <v>6294</v>
      </c>
      <c r="F78" s="33">
        <v>4257</v>
      </c>
      <c r="G78" s="33">
        <v>4044</v>
      </c>
      <c r="H78" s="35">
        <v>8008748.7665999997</v>
      </c>
      <c r="I78" s="35">
        <v>9840399.9952000007</v>
      </c>
      <c r="J78" s="37">
        <v>13141174.004000001</v>
      </c>
      <c r="K78" s="33">
        <v>1767</v>
      </c>
      <c r="L78" s="33">
        <v>2883</v>
      </c>
      <c r="M78" s="33">
        <v>3647</v>
      </c>
      <c r="N78" s="35">
        <v>3581412.8283000002</v>
      </c>
      <c r="O78" s="35">
        <v>8537378.1133999992</v>
      </c>
      <c r="P78" s="37">
        <v>12769594.132999999</v>
      </c>
      <c r="Q78" s="33">
        <v>4527</v>
      </c>
      <c r="R78" s="33">
        <v>1374</v>
      </c>
      <c r="S78" s="33">
        <v>397</v>
      </c>
      <c r="T78" s="35">
        <v>4427335.9381999997</v>
      </c>
      <c r="U78" s="35">
        <v>1303021.8818000001</v>
      </c>
      <c r="V78" s="34">
        <v>371579.87037000002</v>
      </c>
      <c r="W78" s="33">
        <v>10885</v>
      </c>
      <c r="X78" s="33">
        <v>37140</v>
      </c>
      <c r="Y78" s="33">
        <v>68166</v>
      </c>
      <c r="Z78" s="33">
        <v>3579</v>
      </c>
      <c r="AA78" s="33">
        <v>2058</v>
      </c>
      <c r="AB78" s="33">
        <v>1503</v>
      </c>
      <c r="AC78" s="33">
        <v>1634</v>
      </c>
      <c r="AD78" s="33">
        <v>510</v>
      </c>
      <c r="AE78" s="33">
        <v>4375</v>
      </c>
      <c r="AF78" s="33">
        <v>609</v>
      </c>
      <c r="AG78" s="33">
        <v>1374</v>
      </c>
      <c r="AH78" s="33">
        <v>1342</v>
      </c>
      <c r="AI78" s="33">
        <v>392</v>
      </c>
      <c r="AJ78" s="33">
        <v>3255</v>
      </c>
      <c r="AK78" s="33">
        <v>907</v>
      </c>
    </row>
    <row r="79" spans="1:37" ht="28.9" customHeight="1" x14ac:dyDescent="0.25">
      <c r="A79" s="32" t="s">
        <v>1030</v>
      </c>
      <c r="B79" s="32" t="s">
        <v>1030</v>
      </c>
      <c r="C79" s="32" t="s">
        <v>1194</v>
      </c>
      <c r="D79" s="32" t="s">
        <v>1588</v>
      </c>
      <c r="E79" s="33">
        <v>14301</v>
      </c>
      <c r="F79" s="33">
        <v>7578</v>
      </c>
      <c r="G79" s="33">
        <v>3932</v>
      </c>
      <c r="H79" s="37">
        <v>17853983.265000001</v>
      </c>
      <c r="I79" s="37">
        <v>15787833.714</v>
      </c>
      <c r="J79" s="37">
        <v>10472701.507999999</v>
      </c>
      <c r="K79" s="33">
        <v>3664</v>
      </c>
      <c r="L79" s="33">
        <v>4467</v>
      </c>
      <c r="M79" s="33">
        <v>3054</v>
      </c>
      <c r="N79" s="35">
        <v>8505646.4381000008</v>
      </c>
      <c r="O79" s="37">
        <v>13068394.783</v>
      </c>
      <c r="P79" s="35">
        <v>9773479.2590999994</v>
      </c>
      <c r="Q79" s="33">
        <v>10637</v>
      </c>
      <c r="R79" s="33">
        <v>3111</v>
      </c>
      <c r="S79" s="33">
        <v>878</v>
      </c>
      <c r="T79" s="35">
        <v>9348336.8272999991</v>
      </c>
      <c r="U79" s="35">
        <v>2719438.9308000002</v>
      </c>
      <c r="V79" s="35">
        <v>699222.24910000002</v>
      </c>
      <c r="W79" s="33">
        <v>27559</v>
      </c>
      <c r="X79" s="33">
        <v>45542</v>
      </c>
      <c r="Y79" s="33">
        <v>38681</v>
      </c>
      <c r="Z79" s="33">
        <v>7269</v>
      </c>
      <c r="AA79" s="33">
        <v>3326</v>
      </c>
      <c r="AB79" s="33">
        <v>1497</v>
      </c>
      <c r="AC79" s="33">
        <v>2059</v>
      </c>
      <c r="AD79" s="33">
        <v>225</v>
      </c>
      <c r="AE79" s="33">
        <v>4554</v>
      </c>
      <c r="AF79" s="33">
        <v>589</v>
      </c>
      <c r="AG79" s="33">
        <v>986</v>
      </c>
      <c r="AH79" s="33">
        <v>1618</v>
      </c>
      <c r="AI79" s="33">
        <v>57</v>
      </c>
      <c r="AJ79" s="33">
        <v>3702</v>
      </c>
      <c r="AK79" s="33">
        <v>624</v>
      </c>
    </row>
    <row r="80" spans="1:37" ht="13.9" customHeight="1" x14ac:dyDescent="0.25">
      <c r="A80" s="32" t="s">
        <v>840</v>
      </c>
      <c r="B80" s="32" t="s">
        <v>840</v>
      </c>
      <c r="C80" s="32" t="s">
        <v>1241</v>
      </c>
      <c r="D80" s="32" t="s">
        <v>1658</v>
      </c>
      <c r="E80" s="33">
        <v>11626</v>
      </c>
      <c r="F80" s="33">
        <v>8460</v>
      </c>
      <c r="G80" s="33">
        <v>9051</v>
      </c>
      <c r="H80" s="37">
        <v>16759922.195</v>
      </c>
      <c r="I80" s="37">
        <v>18625469.245000001</v>
      </c>
      <c r="J80" s="37">
        <v>28361929.232000001</v>
      </c>
      <c r="K80" s="33">
        <v>4990</v>
      </c>
      <c r="L80" s="33">
        <v>6323</v>
      </c>
      <c r="M80" s="33">
        <v>8223</v>
      </c>
      <c r="N80" s="35">
        <v>8246332.8803000003</v>
      </c>
      <c r="O80" s="40">
        <v>15824726.91</v>
      </c>
      <c r="P80" s="37">
        <v>27283668.570999999</v>
      </c>
      <c r="Q80" s="33">
        <v>6636</v>
      </c>
      <c r="R80" s="33">
        <v>2137</v>
      </c>
      <c r="S80" s="33">
        <v>828</v>
      </c>
      <c r="T80" s="35">
        <v>8513589.3147</v>
      </c>
      <c r="U80" s="35">
        <v>2800742.3352000001</v>
      </c>
      <c r="V80" s="35">
        <v>1078260.6605</v>
      </c>
      <c r="W80" s="33">
        <v>20293</v>
      </c>
      <c r="X80" s="33">
        <v>53635</v>
      </c>
      <c r="Y80" s="33">
        <v>133505</v>
      </c>
      <c r="Z80" s="33">
        <v>6762</v>
      </c>
      <c r="AA80" s="33">
        <v>4003</v>
      </c>
      <c r="AB80" s="33">
        <v>3583</v>
      </c>
      <c r="AC80" s="33">
        <v>3887</v>
      </c>
      <c r="AD80" s="33">
        <v>345</v>
      </c>
      <c r="AE80" s="33">
        <v>9271</v>
      </c>
      <c r="AF80" s="33">
        <v>3435</v>
      </c>
      <c r="AG80" s="33">
        <v>3685</v>
      </c>
      <c r="AH80" s="33">
        <v>2410</v>
      </c>
      <c r="AI80" s="33">
        <v>972</v>
      </c>
      <c r="AJ80" s="33">
        <v>6365</v>
      </c>
      <c r="AK80" s="33">
        <v>4597</v>
      </c>
    </row>
    <row r="81" spans="1:37" ht="13.9" customHeight="1" x14ac:dyDescent="0.25">
      <c r="A81" s="32" t="s">
        <v>932</v>
      </c>
      <c r="B81" s="32" t="s">
        <v>932</v>
      </c>
      <c r="C81" s="32" t="s">
        <v>1264</v>
      </c>
      <c r="D81" s="32" t="s">
        <v>1696</v>
      </c>
      <c r="E81" s="33">
        <v>15227</v>
      </c>
      <c r="F81" s="33">
        <v>12032</v>
      </c>
      <c r="G81" s="33">
        <v>12838</v>
      </c>
      <c r="H81" s="37">
        <v>22620226.381999999</v>
      </c>
      <c r="I81" s="37">
        <v>27130496.675000001</v>
      </c>
      <c r="J81" s="37">
        <v>38244566.557999998</v>
      </c>
      <c r="K81" s="33">
        <v>5103</v>
      </c>
      <c r="L81" s="33">
        <v>7754</v>
      </c>
      <c r="M81" s="33">
        <v>11027</v>
      </c>
      <c r="N81" s="37">
        <v>10631784.882999999</v>
      </c>
      <c r="O81" s="37">
        <v>21468358.938999999</v>
      </c>
      <c r="P81" s="37">
        <v>35604224.397</v>
      </c>
      <c r="Q81" s="33">
        <v>10124</v>
      </c>
      <c r="R81" s="33">
        <v>4278</v>
      </c>
      <c r="S81" s="33">
        <v>1811</v>
      </c>
      <c r="T81" s="43">
        <v>11988441.5</v>
      </c>
      <c r="U81" s="35">
        <v>5662137.7355000004</v>
      </c>
      <c r="V81" s="35">
        <v>2640342.1605000002</v>
      </c>
      <c r="W81" s="33">
        <v>26171</v>
      </c>
      <c r="X81" s="33">
        <v>67332</v>
      </c>
      <c r="Y81" s="33">
        <v>144772</v>
      </c>
      <c r="Z81" s="33">
        <v>9037</v>
      </c>
      <c r="AA81" s="33">
        <v>5712</v>
      </c>
      <c r="AB81" s="33">
        <v>5058</v>
      </c>
      <c r="AC81" s="33">
        <v>4707</v>
      </c>
      <c r="AD81" s="33">
        <v>3790</v>
      </c>
      <c r="AE81" s="33">
        <v>12234</v>
      </c>
      <c r="AF81" s="33">
        <v>2422</v>
      </c>
      <c r="AG81" s="33">
        <v>5473</v>
      </c>
      <c r="AH81" s="33">
        <v>2160</v>
      </c>
      <c r="AI81" s="33">
        <v>1063</v>
      </c>
      <c r="AJ81" s="33">
        <v>10107</v>
      </c>
      <c r="AK81" s="33">
        <v>3896</v>
      </c>
    </row>
    <row r="82" spans="1:37" ht="13.9" customHeight="1" x14ac:dyDescent="0.25">
      <c r="A82" s="32" t="s">
        <v>844</v>
      </c>
      <c r="B82" s="32" t="s">
        <v>844</v>
      </c>
      <c r="C82" s="32" t="s">
        <v>1243</v>
      </c>
      <c r="D82" s="32" t="s">
        <v>1660</v>
      </c>
      <c r="E82" s="33">
        <v>19993</v>
      </c>
      <c r="F82" s="33">
        <v>11591</v>
      </c>
      <c r="G82" s="33">
        <v>7528</v>
      </c>
      <c r="H82" s="37">
        <v>29023943.713</v>
      </c>
      <c r="I82" s="37">
        <v>25788124.006000001</v>
      </c>
      <c r="J82" s="37">
        <v>21265127.096000001</v>
      </c>
      <c r="K82" s="33">
        <v>5651</v>
      </c>
      <c r="L82" s="33">
        <v>7231</v>
      </c>
      <c r="M82" s="33">
        <v>6205</v>
      </c>
      <c r="N82" s="37">
        <v>12158807.491</v>
      </c>
      <c r="O82" s="37">
        <v>20209731.037999999</v>
      </c>
      <c r="P82" s="37">
        <v>19143064.454999998</v>
      </c>
      <c r="Q82" s="33">
        <v>14342</v>
      </c>
      <c r="R82" s="33">
        <v>4360</v>
      </c>
      <c r="S82" s="33">
        <v>1323</v>
      </c>
      <c r="T82" s="37">
        <v>16865136.221999999</v>
      </c>
      <c r="U82" s="37">
        <v>5578392.9680000003</v>
      </c>
      <c r="V82" s="37">
        <v>2122062.6409999998</v>
      </c>
      <c r="W82" s="33">
        <v>33915</v>
      </c>
      <c r="X82" s="33">
        <v>66018</v>
      </c>
      <c r="Y82" s="33">
        <v>73685</v>
      </c>
      <c r="Z82" s="33">
        <v>11651</v>
      </c>
      <c r="AA82" s="33">
        <v>5249</v>
      </c>
      <c r="AB82" s="33">
        <v>2706</v>
      </c>
      <c r="AC82" s="33">
        <v>3506</v>
      </c>
      <c r="AD82" s="33">
        <v>1681</v>
      </c>
      <c r="AE82" s="33">
        <v>9911</v>
      </c>
      <c r="AF82" s="33">
        <v>3951</v>
      </c>
      <c r="AG82" s="33">
        <v>3433</v>
      </c>
      <c r="AH82" s="33">
        <v>2302</v>
      </c>
      <c r="AI82" s="33">
        <v>508</v>
      </c>
      <c r="AJ82" s="33">
        <v>6630</v>
      </c>
      <c r="AK82" s="33">
        <v>2243</v>
      </c>
    </row>
    <row r="83" spans="1:37" ht="28.9" customHeight="1" x14ac:dyDescent="0.25">
      <c r="A83" s="32" t="s">
        <v>1177</v>
      </c>
      <c r="B83" s="32" t="s">
        <v>1177</v>
      </c>
      <c r="C83" s="32" t="s">
        <v>1178</v>
      </c>
      <c r="D83" s="32" t="s">
        <v>1566</v>
      </c>
      <c r="E83" s="33">
        <v>2877</v>
      </c>
      <c r="F83" s="33">
        <v>1550</v>
      </c>
      <c r="G83" s="33">
        <v>649</v>
      </c>
      <c r="H83" s="35">
        <v>9482552.0088999998</v>
      </c>
      <c r="I83" s="35">
        <v>5910674.4425999997</v>
      </c>
      <c r="J83" s="35">
        <v>2548208.8686000002</v>
      </c>
      <c r="K83" s="33">
        <v>512</v>
      </c>
      <c r="L83" s="33">
        <v>416</v>
      </c>
      <c r="M83" s="33">
        <v>237</v>
      </c>
      <c r="N83" s="35">
        <v>2524903.4490999999</v>
      </c>
      <c r="O83" s="35">
        <v>2339366.3725000001</v>
      </c>
      <c r="P83" s="35">
        <v>1273270.1313</v>
      </c>
      <c r="Q83" s="33">
        <v>2365</v>
      </c>
      <c r="R83" s="33">
        <v>1134</v>
      </c>
      <c r="S83" s="33">
        <v>412</v>
      </c>
      <c r="T83" s="35">
        <v>6957648.5597999999</v>
      </c>
      <c r="U83" s="35">
        <v>3571308.0701000001</v>
      </c>
      <c r="V83" s="35">
        <v>1274938.7372999999</v>
      </c>
      <c r="W83" s="33">
        <v>7295</v>
      </c>
      <c r="X83" s="33">
        <v>8005</v>
      </c>
      <c r="Y83" s="33">
        <v>4424</v>
      </c>
      <c r="Z83" s="33">
        <v>1685</v>
      </c>
      <c r="AA83" s="33">
        <v>566</v>
      </c>
      <c r="AB83" s="33">
        <v>137</v>
      </c>
      <c r="AC83" s="33">
        <v>491</v>
      </c>
      <c r="AD83" s="33">
        <v>237</v>
      </c>
      <c r="AE83" s="33">
        <v>829</v>
      </c>
      <c r="AF83" s="33">
        <v>124</v>
      </c>
      <c r="AG83" s="33">
        <v>248</v>
      </c>
      <c r="AH83" s="33">
        <v>221</v>
      </c>
      <c r="AI83" s="33">
        <v>16</v>
      </c>
      <c r="AJ83" s="33">
        <v>470</v>
      </c>
      <c r="AK83" s="33">
        <v>140</v>
      </c>
    </row>
    <row r="84" spans="1:37" ht="28.9" customHeight="1" x14ac:dyDescent="0.25">
      <c r="A84" s="32" t="s">
        <v>867</v>
      </c>
      <c r="B84" s="32" t="s">
        <v>867</v>
      </c>
      <c r="C84" s="32" t="s">
        <v>1253</v>
      </c>
      <c r="D84" s="32" t="s">
        <v>1680</v>
      </c>
      <c r="E84" s="33">
        <v>16398</v>
      </c>
      <c r="F84" s="33">
        <v>11755</v>
      </c>
      <c r="G84" s="33">
        <v>10625</v>
      </c>
      <c r="H84" s="37">
        <v>19135114.577</v>
      </c>
      <c r="I84" s="37">
        <v>22070698.971000001</v>
      </c>
      <c r="J84" s="37">
        <v>27007672.811999999</v>
      </c>
      <c r="K84" s="33">
        <v>4980</v>
      </c>
      <c r="L84" s="33">
        <v>7443</v>
      </c>
      <c r="M84" s="33">
        <v>8792</v>
      </c>
      <c r="N84" s="35">
        <v>8560860.3860999998</v>
      </c>
      <c r="O84" s="37">
        <v>17915610.534000002</v>
      </c>
      <c r="P84" s="43">
        <v>25262992.800000001</v>
      </c>
      <c r="Q84" s="33">
        <v>11418</v>
      </c>
      <c r="R84" s="33">
        <v>4312</v>
      </c>
      <c r="S84" s="33">
        <v>1833</v>
      </c>
      <c r="T84" s="37">
        <v>10574254.191</v>
      </c>
      <c r="U84" s="35">
        <v>4155088.4369000001</v>
      </c>
      <c r="V84" s="35">
        <v>1744680.0111</v>
      </c>
      <c r="W84" s="33">
        <v>21880</v>
      </c>
      <c r="X84" s="33">
        <v>54450</v>
      </c>
      <c r="Y84" s="33">
        <v>89541</v>
      </c>
      <c r="Z84" s="33">
        <v>9516</v>
      </c>
      <c r="AA84" s="33">
        <v>5426</v>
      </c>
      <c r="AB84" s="33">
        <v>4000</v>
      </c>
      <c r="AC84" s="33">
        <v>4508</v>
      </c>
      <c r="AD84" s="33">
        <v>804</v>
      </c>
      <c r="AE84" s="33">
        <v>10054</v>
      </c>
      <c r="AF84" s="33">
        <v>1425</v>
      </c>
      <c r="AG84" s="33">
        <v>4747</v>
      </c>
      <c r="AH84" s="33">
        <v>2197</v>
      </c>
      <c r="AI84" s="33">
        <v>394</v>
      </c>
      <c r="AJ84" s="33">
        <v>7683</v>
      </c>
      <c r="AK84" s="33">
        <v>3048</v>
      </c>
    </row>
    <row r="85" spans="1:37" ht="13.9" customHeight="1" x14ac:dyDescent="0.25">
      <c r="A85" s="32" t="s">
        <v>1040</v>
      </c>
      <c r="B85" s="32" t="s">
        <v>1040</v>
      </c>
      <c r="C85" s="32" t="s">
        <v>1041</v>
      </c>
      <c r="D85" s="32" t="s">
        <v>1594</v>
      </c>
      <c r="E85" s="33">
        <v>12275</v>
      </c>
      <c r="F85" s="33">
        <v>7622</v>
      </c>
      <c r="G85" s="33">
        <v>6681</v>
      </c>
      <c r="H85" s="37">
        <v>18158159.822000001</v>
      </c>
      <c r="I85" s="37">
        <v>17264833.317000002</v>
      </c>
      <c r="J85" s="37">
        <v>18903853.254999999</v>
      </c>
      <c r="K85" s="33">
        <v>3669</v>
      </c>
      <c r="L85" s="33">
        <v>4806</v>
      </c>
      <c r="M85" s="33">
        <v>5418</v>
      </c>
      <c r="N85" s="37">
        <v>7816117.767</v>
      </c>
      <c r="O85" s="37">
        <v>13333934.857000001</v>
      </c>
      <c r="P85" s="37">
        <v>17119143.897</v>
      </c>
      <c r="Q85" s="33">
        <v>8606</v>
      </c>
      <c r="R85" s="33">
        <v>2816</v>
      </c>
      <c r="S85" s="33">
        <v>1263</v>
      </c>
      <c r="T85" s="37">
        <v>10342042.055</v>
      </c>
      <c r="U85" s="35">
        <v>3930898.4597999998</v>
      </c>
      <c r="V85" s="35">
        <v>1784709.3576</v>
      </c>
      <c r="W85" s="33">
        <v>22579</v>
      </c>
      <c r="X85" s="33">
        <v>43670</v>
      </c>
      <c r="Y85" s="33">
        <v>67345</v>
      </c>
      <c r="Z85" s="33">
        <v>7606</v>
      </c>
      <c r="AA85" s="33">
        <v>3798</v>
      </c>
      <c r="AB85" s="33">
        <v>2768</v>
      </c>
      <c r="AC85" s="33">
        <v>3053</v>
      </c>
      <c r="AD85" s="33">
        <v>1253</v>
      </c>
      <c r="AE85" s="33">
        <v>7665</v>
      </c>
      <c r="AF85" s="33">
        <v>1103</v>
      </c>
      <c r="AG85" s="33">
        <v>2445</v>
      </c>
      <c r="AH85" s="33">
        <v>1456</v>
      </c>
      <c r="AI85" s="33">
        <v>861</v>
      </c>
      <c r="AJ85" s="33">
        <v>5492</v>
      </c>
      <c r="AK85" s="33">
        <v>1468</v>
      </c>
    </row>
    <row r="86" spans="1:37" ht="13.9" customHeight="1" x14ac:dyDescent="0.25">
      <c r="A86" s="32" t="s">
        <v>968</v>
      </c>
      <c r="B86" s="32" t="s">
        <v>968</v>
      </c>
      <c r="C86" s="32" t="s">
        <v>1159</v>
      </c>
      <c r="D86" s="32" t="s">
        <v>1547</v>
      </c>
      <c r="E86" s="33">
        <v>8123</v>
      </c>
      <c r="F86" s="33">
        <v>5274</v>
      </c>
      <c r="G86" s="33">
        <v>3121</v>
      </c>
      <c r="H86" s="37">
        <v>11394083.908</v>
      </c>
      <c r="I86" s="37">
        <v>12781815.404999999</v>
      </c>
      <c r="J86" s="35">
        <v>8655976.0100999996</v>
      </c>
      <c r="K86" s="33">
        <v>3724</v>
      </c>
      <c r="L86" s="33">
        <v>4266</v>
      </c>
      <c r="M86" s="33">
        <v>2911</v>
      </c>
      <c r="N86" s="37">
        <v>8284354.8470000001</v>
      </c>
      <c r="O86" s="37">
        <v>11986055.405999999</v>
      </c>
      <c r="P86" s="35">
        <v>8485425.1368000004</v>
      </c>
      <c r="Q86" s="33">
        <v>4399</v>
      </c>
      <c r="R86" s="33">
        <v>1008</v>
      </c>
      <c r="S86" s="33">
        <v>210</v>
      </c>
      <c r="T86" s="35">
        <v>3109729.0611</v>
      </c>
      <c r="U86" s="34">
        <v>795759.99948999996</v>
      </c>
      <c r="V86" s="34">
        <v>170550.87336</v>
      </c>
      <c r="W86" s="33">
        <v>22072</v>
      </c>
      <c r="X86" s="33">
        <v>37663</v>
      </c>
      <c r="Y86" s="33">
        <v>31437</v>
      </c>
      <c r="Z86" s="33">
        <v>4933</v>
      </c>
      <c r="AA86" s="33">
        <v>2598</v>
      </c>
      <c r="AB86" s="33">
        <v>1093</v>
      </c>
      <c r="AC86" s="33">
        <v>1494</v>
      </c>
      <c r="AD86" s="33">
        <v>193</v>
      </c>
      <c r="AE86" s="33">
        <v>5755</v>
      </c>
      <c r="AF86" s="33">
        <v>283</v>
      </c>
      <c r="AG86" s="33">
        <v>995</v>
      </c>
      <c r="AH86" s="33">
        <v>579</v>
      </c>
      <c r="AI86" s="33">
        <v>63</v>
      </c>
      <c r="AJ86" s="33">
        <v>3007</v>
      </c>
      <c r="AK86" s="33">
        <v>930</v>
      </c>
    </row>
    <row r="87" spans="1:37" ht="13.9" customHeight="1" x14ac:dyDescent="0.25">
      <c r="A87" s="32" t="s">
        <v>1010</v>
      </c>
      <c r="B87" s="32" t="s">
        <v>1010</v>
      </c>
      <c r="C87" s="32" t="s">
        <v>1011</v>
      </c>
      <c r="D87" s="32" t="s">
        <v>1577</v>
      </c>
      <c r="E87" s="33">
        <v>15542</v>
      </c>
      <c r="F87" s="33">
        <v>8095</v>
      </c>
      <c r="G87" s="33">
        <v>8033</v>
      </c>
      <c r="H87" s="37">
        <v>20956545.991</v>
      </c>
      <c r="I87" s="37">
        <v>17558515.910999998</v>
      </c>
      <c r="J87" s="37">
        <v>24947533.885000002</v>
      </c>
      <c r="K87" s="33">
        <v>4184</v>
      </c>
      <c r="L87" s="33">
        <v>5197</v>
      </c>
      <c r="M87" s="33">
        <v>6871</v>
      </c>
      <c r="N87" s="35">
        <v>8525419.9980999995</v>
      </c>
      <c r="O87" s="37">
        <v>14127520.423</v>
      </c>
      <c r="P87" s="37">
        <v>23078238.135000002</v>
      </c>
      <c r="Q87" s="33">
        <v>11358</v>
      </c>
      <c r="R87" s="33">
        <v>2898</v>
      </c>
      <c r="S87" s="33">
        <v>1162</v>
      </c>
      <c r="T87" s="37">
        <v>12431125.993000001</v>
      </c>
      <c r="U87" s="35">
        <v>3430995.4882999999</v>
      </c>
      <c r="V87" s="35">
        <v>1869295.7498999999</v>
      </c>
      <c r="W87" s="33">
        <v>29043</v>
      </c>
      <c r="X87" s="33">
        <v>48999</v>
      </c>
      <c r="Y87" s="33">
        <v>101584</v>
      </c>
      <c r="Z87" s="33">
        <v>9128</v>
      </c>
      <c r="AA87" s="33">
        <v>4201</v>
      </c>
      <c r="AB87" s="33">
        <v>3649</v>
      </c>
      <c r="AC87" s="33">
        <v>3788</v>
      </c>
      <c r="AD87" s="33">
        <v>471</v>
      </c>
      <c r="AE87" s="33">
        <v>8967</v>
      </c>
      <c r="AF87" s="33">
        <v>1493</v>
      </c>
      <c r="AG87" s="33">
        <v>3798</v>
      </c>
      <c r="AH87" s="33">
        <v>2334</v>
      </c>
      <c r="AI87" s="33">
        <v>255</v>
      </c>
      <c r="AJ87" s="33">
        <v>6021</v>
      </c>
      <c r="AK87" s="33">
        <v>2764</v>
      </c>
    </row>
    <row r="88" spans="1:37" ht="13.9" customHeight="1" x14ac:dyDescent="0.25">
      <c r="A88" s="32" t="s">
        <v>1219</v>
      </c>
      <c r="B88" s="32" t="s">
        <v>1219</v>
      </c>
      <c r="C88" s="32" t="s">
        <v>1220</v>
      </c>
      <c r="D88" s="32" t="s">
        <v>1628</v>
      </c>
      <c r="E88" s="33">
        <v>2742</v>
      </c>
      <c r="F88" s="33">
        <v>534</v>
      </c>
      <c r="G88" s="33">
        <v>261</v>
      </c>
      <c r="H88" s="35">
        <v>3090063.2951000002</v>
      </c>
      <c r="I88" s="33">
        <v>770483</v>
      </c>
      <c r="J88" s="34">
        <v>422112.10709</v>
      </c>
      <c r="K88" s="33">
        <v>160</v>
      </c>
      <c r="L88" s="33">
        <v>41</v>
      </c>
      <c r="M88" s="33">
        <v>29</v>
      </c>
      <c r="N88" s="33">
        <v>395969</v>
      </c>
      <c r="O88" s="33">
        <v>116923</v>
      </c>
      <c r="P88" s="33">
        <v>73876</v>
      </c>
      <c r="Q88" s="33">
        <v>2582</v>
      </c>
      <c r="R88" s="33">
        <v>493</v>
      </c>
      <c r="S88" s="33">
        <v>232</v>
      </c>
      <c r="T88" s="35">
        <v>2694094.2951000002</v>
      </c>
      <c r="U88" s="33">
        <v>653560</v>
      </c>
      <c r="V88" s="34">
        <v>348236.10709</v>
      </c>
      <c r="W88" s="33">
        <v>1291</v>
      </c>
      <c r="X88" s="33">
        <v>607</v>
      </c>
      <c r="Y88" s="33">
        <v>351</v>
      </c>
      <c r="Z88" s="33">
        <v>1907</v>
      </c>
      <c r="AA88" s="33">
        <v>259</v>
      </c>
      <c r="AB88" s="33">
        <v>106</v>
      </c>
      <c r="AC88" s="33">
        <v>190</v>
      </c>
      <c r="AD88" s="33">
        <v>58</v>
      </c>
      <c r="AE88" s="33">
        <v>456</v>
      </c>
      <c r="AF88" s="33">
        <v>29</v>
      </c>
      <c r="AG88" s="33">
        <v>157</v>
      </c>
      <c r="AH88" s="33">
        <v>59</v>
      </c>
      <c r="AI88" s="33">
        <v>14</v>
      </c>
      <c r="AJ88" s="33">
        <v>332</v>
      </c>
      <c r="AK88" s="33">
        <v>51</v>
      </c>
    </row>
    <row r="89" spans="1:37" ht="13.9" customHeight="1" x14ac:dyDescent="0.25">
      <c r="A89" s="32" t="s">
        <v>1012</v>
      </c>
      <c r="B89" s="32" t="s">
        <v>1012</v>
      </c>
      <c r="C89" s="32" t="s">
        <v>1185</v>
      </c>
      <c r="D89" s="32" t="s">
        <v>1578</v>
      </c>
      <c r="E89" s="33">
        <v>10988</v>
      </c>
      <c r="F89" s="33">
        <v>6536</v>
      </c>
      <c r="G89" s="33">
        <v>4046</v>
      </c>
      <c r="H89" s="37">
        <v>14743113.488</v>
      </c>
      <c r="I89" s="37">
        <v>14540197.055</v>
      </c>
      <c r="J89" s="43">
        <v>11663138.1</v>
      </c>
      <c r="K89" s="33">
        <v>3290</v>
      </c>
      <c r="L89" s="33">
        <v>4489</v>
      </c>
      <c r="M89" s="33">
        <v>3505</v>
      </c>
      <c r="N89" s="35">
        <v>6721476.5971999997</v>
      </c>
      <c r="O89" s="37">
        <v>12399813.285</v>
      </c>
      <c r="P89" s="37">
        <v>11093585.194</v>
      </c>
      <c r="Q89" s="33">
        <v>7698</v>
      </c>
      <c r="R89" s="33">
        <v>2047</v>
      </c>
      <c r="S89" s="33">
        <v>541</v>
      </c>
      <c r="T89" s="37">
        <v>8021636.8909999998</v>
      </c>
      <c r="U89" s="35">
        <v>2140383.7703</v>
      </c>
      <c r="V89" s="34">
        <v>569552.90587000002</v>
      </c>
      <c r="W89" s="33">
        <v>17695</v>
      </c>
      <c r="X89" s="33">
        <v>41315</v>
      </c>
      <c r="Y89" s="33">
        <v>46083</v>
      </c>
      <c r="Z89" s="33">
        <v>7384</v>
      </c>
      <c r="AA89" s="33">
        <v>3192</v>
      </c>
      <c r="AB89" s="33">
        <v>1597</v>
      </c>
      <c r="AC89" s="33">
        <v>1672</v>
      </c>
      <c r="AD89" s="33">
        <v>920</v>
      </c>
      <c r="AE89" s="33">
        <v>4748</v>
      </c>
      <c r="AF89" s="33">
        <v>488</v>
      </c>
      <c r="AG89" s="33">
        <v>1160</v>
      </c>
      <c r="AH89" s="33">
        <v>1288</v>
      </c>
      <c r="AI89" s="33">
        <v>398</v>
      </c>
      <c r="AJ89" s="33">
        <v>3786</v>
      </c>
      <c r="AK89" s="33">
        <v>1324</v>
      </c>
    </row>
    <row r="90" spans="1:37" ht="13.9" customHeight="1" x14ac:dyDescent="0.25">
      <c r="A90" s="32" t="s">
        <v>1237</v>
      </c>
      <c r="B90" s="32" t="s">
        <v>1237</v>
      </c>
      <c r="C90" s="32" t="s">
        <v>1238</v>
      </c>
      <c r="D90" s="32" t="s">
        <v>1653</v>
      </c>
      <c r="E90" s="33">
        <v>3325</v>
      </c>
      <c r="F90" s="33">
        <v>1796</v>
      </c>
      <c r="G90" s="33">
        <v>745</v>
      </c>
      <c r="H90" s="35">
        <v>8722732.9584999997</v>
      </c>
      <c r="I90" s="35">
        <v>4990590.2577</v>
      </c>
      <c r="J90" s="35">
        <v>2320144.1301000002</v>
      </c>
      <c r="K90" s="33">
        <v>669</v>
      </c>
      <c r="L90" s="33">
        <v>459</v>
      </c>
      <c r="M90" s="33">
        <v>323</v>
      </c>
      <c r="N90" s="35">
        <v>2531587.3994999998</v>
      </c>
      <c r="O90" s="35">
        <v>1970820.9453</v>
      </c>
      <c r="P90" s="37">
        <v>1348055.6580000001</v>
      </c>
      <c r="Q90" s="33">
        <v>2656</v>
      </c>
      <c r="R90" s="33">
        <v>1337</v>
      </c>
      <c r="S90" s="33">
        <v>422</v>
      </c>
      <c r="T90" s="35">
        <v>6191145.5591000002</v>
      </c>
      <c r="U90" s="35">
        <v>3019769.3124000002</v>
      </c>
      <c r="V90" s="34">
        <v>972088.47213999997</v>
      </c>
      <c r="W90" s="33">
        <v>9690</v>
      </c>
      <c r="X90" s="33">
        <v>9075</v>
      </c>
      <c r="Y90" s="33">
        <v>5842</v>
      </c>
      <c r="Z90" s="33">
        <v>1842</v>
      </c>
      <c r="AA90" s="33">
        <v>630</v>
      </c>
      <c r="AB90" s="33">
        <v>155</v>
      </c>
      <c r="AC90" s="33">
        <v>378</v>
      </c>
      <c r="AD90" s="33">
        <v>129</v>
      </c>
      <c r="AE90" s="33">
        <v>842</v>
      </c>
      <c r="AF90" s="33">
        <v>172</v>
      </c>
      <c r="AG90" s="33">
        <v>307</v>
      </c>
      <c r="AH90" s="33">
        <v>184</v>
      </c>
      <c r="AI90" s="33">
        <v>16</v>
      </c>
      <c r="AJ90" s="33">
        <v>534</v>
      </c>
      <c r="AK90" s="33">
        <v>139</v>
      </c>
    </row>
    <row r="91" spans="1:37" ht="13.9" customHeight="1" x14ac:dyDescent="0.25">
      <c r="A91" s="32" t="s">
        <v>982</v>
      </c>
      <c r="B91" s="32" t="s">
        <v>982</v>
      </c>
      <c r="C91" s="32" t="s">
        <v>1166</v>
      </c>
      <c r="D91" s="32" t="s">
        <v>1556</v>
      </c>
      <c r="E91" s="33">
        <v>13135</v>
      </c>
      <c r="F91" s="33">
        <v>8308</v>
      </c>
      <c r="G91" s="33">
        <v>7550</v>
      </c>
      <c r="H91" s="37">
        <v>14683700.142000001</v>
      </c>
      <c r="I91" s="40">
        <v>16501872.050000001</v>
      </c>
      <c r="J91" s="37">
        <v>18542792.587000001</v>
      </c>
      <c r="K91" s="33">
        <v>3107</v>
      </c>
      <c r="L91" s="33">
        <v>4831</v>
      </c>
      <c r="M91" s="33">
        <v>5889</v>
      </c>
      <c r="N91" s="35">
        <v>5959687.9057</v>
      </c>
      <c r="O91" s="40">
        <v>12963092.279999999</v>
      </c>
      <c r="P91" s="37">
        <v>16677569.378</v>
      </c>
      <c r="Q91" s="33">
        <v>10028</v>
      </c>
      <c r="R91" s="33">
        <v>3477</v>
      </c>
      <c r="S91" s="33">
        <v>1661</v>
      </c>
      <c r="T91" s="35">
        <v>8724012.2364000008</v>
      </c>
      <c r="U91" s="35">
        <v>3538779.7700999998</v>
      </c>
      <c r="V91" s="35">
        <v>1865223.2087000001</v>
      </c>
      <c r="W91" s="33">
        <v>14006</v>
      </c>
      <c r="X91" s="33">
        <v>34908</v>
      </c>
      <c r="Y91" s="33">
        <v>54656</v>
      </c>
      <c r="Z91" s="33">
        <v>7644</v>
      </c>
      <c r="AA91" s="33">
        <v>3924</v>
      </c>
      <c r="AB91" s="33">
        <v>2810</v>
      </c>
      <c r="AC91" s="33">
        <v>2935</v>
      </c>
      <c r="AD91" s="33">
        <v>1756</v>
      </c>
      <c r="AE91" s="33">
        <v>7878</v>
      </c>
      <c r="AF91" s="33">
        <v>1481</v>
      </c>
      <c r="AG91" s="33">
        <v>2436</v>
      </c>
      <c r="AH91" s="33">
        <v>2251</v>
      </c>
      <c r="AI91" s="33">
        <v>1288</v>
      </c>
      <c r="AJ91" s="33">
        <v>5669</v>
      </c>
      <c r="AK91" s="33">
        <v>1753</v>
      </c>
    </row>
    <row r="92" spans="1:37" ht="13.9" customHeight="1" x14ac:dyDescent="0.25">
      <c r="A92" s="32" t="s">
        <v>1004</v>
      </c>
      <c r="B92" s="32" t="s">
        <v>1004</v>
      </c>
      <c r="C92" s="32" t="s">
        <v>1182</v>
      </c>
      <c r="D92" s="32" t="s">
        <v>1573</v>
      </c>
      <c r="E92" s="33">
        <v>18086</v>
      </c>
      <c r="F92" s="33">
        <v>8916</v>
      </c>
      <c r="G92" s="33">
        <v>6519</v>
      </c>
      <c r="H92" s="37">
        <v>23017599.896000002</v>
      </c>
      <c r="I92" s="37">
        <v>17722269.127999999</v>
      </c>
      <c r="J92" s="37">
        <v>16906673.333999999</v>
      </c>
      <c r="K92" s="33">
        <v>4167</v>
      </c>
      <c r="L92" s="33">
        <v>4968</v>
      </c>
      <c r="M92" s="33">
        <v>5101</v>
      </c>
      <c r="N92" s="35">
        <v>8622126.1306999996</v>
      </c>
      <c r="O92" s="37">
        <v>13269429.994000001</v>
      </c>
      <c r="P92" s="37">
        <v>15156423.435000001</v>
      </c>
      <c r="Q92" s="33">
        <v>13919</v>
      </c>
      <c r="R92" s="33">
        <v>3948</v>
      </c>
      <c r="S92" s="33">
        <v>1418</v>
      </c>
      <c r="T92" s="37">
        <v>14395473.766000001</v>
      </c>
      <c r="U92" s="35">
        <v>4452839.1338999998</v>
      </c>
      <c r="V92" s="35">
        <v>1750249.8984000001</v>
      </c>
      <c r="W92" s="33">
        <v>24307</v>
      </c>
      <c r="X92" s="33">
        <v>42774</v>
      </c>
      <c r="Y92" s="33">
        <v>60483</v>
      </c>
      <c r="Z92" s="33">
        <v>10006</v>
      </c>
      <c r="AA92" s="33">
        <v>3550</v>
      </c>
      <c r="AB92" s="33">
        <v>1994</v>
      </c>
      <c r="AC92" s="33">
        <v>2367</v>
      </c>
      <c r="AD92" s="33">
        <v>372</v>
      </c>
      <c r="AE92" s="33">
        <v>7914</v>
      </c>
      <c r="AF92" s="33">
        <v>1325</v>
      </c>
      <c r="AG92" s="33">
        <v>2428</v>
      </c>
      <c r="AH92" s="33">
        <v>738</v>
      </c>
      <c r="AI92" s="33">
        <v>400</v>
      </c>
      <c r="AJ92" s="33">
        <v>5418</v>
      </c>
      <c r="AK92" s="33">
        <v>2445</v>
      </c>
    </row>
    <row r="93" spans="1:37" ht="28.9" customHeight="1" x14ac:dyDescent="0.25">
      <c r="A93" s="32" t="s">
        <v>898</v>
      </c>
      <c r="B93" s="32" t="s">
        <v>898</v>
      </c>
      <c r="C93" s="32" t="s">
        <v>1138</v>
      </c>
      <c r="D93" s="32" t="s">
        <v>1523</v>
      </c>
      <c r="E93" s="33">
        <v>16268</v>
      </c>
      <c r="F93" s="33">
        <v>10067</v>
      </c>
      <c r="G93" s="33">
        <v>11479</v>
      </c>
      <c r="H93" s="37">
        <v>18744789.725000001</v>
      </c>
      <c r="I93" s="37">
        <v>18926873.892000001</v>
      </c>
      <c r="J93" s="37">
        <v>31067973.004000001</v>
      </c>
      <c r="K93" s="33">
        <v>3724</v>
      </c>
      <c r="L93" s="33">
        <v>5854</v>
      </c>
      <c r="M93" s="33">
        <v>9311</v>
      </c>
      <c r="N93" s="35">
        <v>7423809.0267000003</v>
      </c>
      <c r="O93" s="37">
        <v>14812764.886</v>
      </c>
      <c r="P93" s="37">
        <v>28849678.993999999</v>
      </c>
      <c r="Q93" s="33">
        <v>12544</v>
      </c>
      <c r="R93" s="33">
        <v>4213</v>
      </c>
      <c r="S93" s="33">
        <v>2168</v>
      </c>
      <c r="T93" s="37">
        <v>11320980.698000001</v>
      </c>
      <c r="U93" s="35">
        <v>4114109.0066</v>
      </c>
      <c r="V93" s="35">
        <v>2218294.0104</v>
      </c>
      <c r="W93" s="33">
        <v>20417</v>
      </c>
      <c r="X93" s="33">
        <v>47307</v>
      </c>
      <c r="Y93" s="33">
        <v>123941</v>
      </c>
      <c r="Z93" s="33">
        <v>9956</v>
      </c>
      <c r="AA93" s="33">
        <v>4588</v>
      </c>
      <c r="AB93" s="33">
        <v>4013</v>
      </c>
      <c r="AC93" s="33">
        <v>4237</v>
      </c>
      <c r="AD93" s="33">
        <v>2229</v>
      </c>
      <c r="AE93" s="33">
        <v>9844</v>
      </c>
      <c r="AF93" s="33">
        <v>3147</v>
      </c>
      <c r="AG93" s="33">
        <v>5285</v>
      </c>
      <c r="AH93" s="33">
        <v>3215</v>
      </c>
      <c r="AI93" s="33">
        <v>3677</v>
      </c>
      <c r="AJ93" s="33">
        <v>8163</v>
      </c>
      <c r="AK93" s="33">
        <v>2357</v>
      </c>
    </row>
    <row r="94" spans="1:37" ht="13.9" customHeight="1" x14ac:dyDescent="0.25">
      <c r="A94" s="32" t="s">
        <v>1084</v>
      </c>
      <c r="B94" s="32" t="s">
        <v>1084</v>
      </c>
      <c r="C94" s="32" t="s">
        <v>1223</v>
      </c>
      <c r="D94" s="32" t="s">
        <v>1632</v>
      </c>
      <c r="E94" s="33">
        <v>9031</v>
      </c>
      <c r="F94" s="33">
        <v>6180</v>
      </c>
      <c r="G94" s="33">
        <v>6362</v>
      </c>
      <c r="H94" s="37">
        <v>10535153.585999999</v>
      </c>
      <c r="I94" s="37">
        <v>12194305.642000001</v>
      </c>
      <c r="J94" s="37">
        <v>16367083.976</v>
      </c>
      <c r="K94" s="33">
        <v>2578</v>
      </c>
      <c r="L94" s="33">
        <v>3553</v>
      </c>
      <c r="M94" s="33">
        <v>5228</v>
      </c>
      <c r="N94" s="35">
        <v>4461410.2172999997</v>
      </c>
      <c r="O94" s="35">
        <v>9143174.7624999993</v>
      </c>
      <c r="P94" s="37">
        <v>14988892.471000001</v>
      </c>
      <c r="Q94" s="33">
        <v>6453</v>
      </c>
      <c r="R94" s="33">
        <v>2627</v>
      </c>
      <c r="S94" s="33">
        <v>1134</v>
      </c>
      <c r="T94" s="35">
        <v>6073743.3685999997</v>
      </c>
      <c r="U94" s="35">
        <v>3051130.8798000002</v>
      </c>
      <c r="V94" s="35">
        <v>1378191.5056</v>
      </c>
      <c r="W94" s="33">
        <v>13726</v>
      </c>
      <c r="X94" s="33">
        <v>33334</v>
      </c>
      <c r="Y94" s="33">
        <v>65427</v>
      </c>
      <c r="Z94" s="33">
        <v>5235</v>
      </c>
      <c r="AA94" s="33">
        <v>2799</v>
      </c>
      <c r="AB94" s="33">
        <v>2245</v>
      </c>
      <c r="AC94" s="33">
        <v>2626</v>
      </c>
      <c r="AD94" s="33">
        <v>992</v>
      </c>
      <c r="AE94" s="33">
        <v>6806</v>
      </c>
      <c r="AF94" s="33">
        <v>1997</v>
      </c>
      <c r="AG94" s="33">
        <v>3979</v>
      </c>
      <c r="AH94" s="33">
        <v>1470</v>
      </c>
      <c r="AI94" s="33">
        <v>268</v>
      </c>
      <c r="AJ94" s="33">
        <v>4912</v>
      </c>
      <c r="AK94" s="33">
        <v>1535</v>
      </c>
    </row>
    <row r="95" spans="1:37" ht="13.9" customHeight="1" x14ac:dyDescent="0.25">
      <c r="A95" s="32" t="s">
        <v>1139</v>
      </c>
      <c r="B95" s="32" t="s">
        <v>1139</v>
      </c>
      <c r="C95" s="32" t="s">
        <v>1140</v>
      </c>
      <c r="D95" s="32" t="s">
        <v>1524</v>
      </c>
      <c r="E95" s="33">
        <v>969</v>
      </c>
      <c r="F95" s="33">
        <v>525</v>
      </c>
      <c r="G95" s="33">
        <v>204</v>
      </c>
      <c r="H95" s="35">
        <v>2385229.9273000001</v>
      </c>
      <c r="I95" s="35">
        <v>1993392.7779000001</v>
      </c>
      <c r="J95" s="34">
        <v>996543.02136000001</v>
      </c>
      <c r="K95" s="33">
        <v>8</v>
      </c>
      <c r="L95" s="33">
        <v>15</v>
      </c>
      <c r="M95" s="33">
        <v>33</v>
      </c>
      <c r="N95" s="34">
        <v>105154.54158</v>
      </c>
      <c r="O95" s="35">
        <v>282028.46549999999</v>
      </c>
      <c r="P95" s="34">
        <v>412040.05777999997</v>
      </c>
      <c r="Q95" s="33">
        <v>961</v>
      </c>
      <c r="R95" s="33">
        <v>510</v>
      </c>
      <c r="S95" s="33">
        <v>171</v>
      </c>
      <c r="T95" s="35">
        <v>2280075.3857</v>
      </c>
      <c r="U95" s="35">
        <v>1711364.3123999999</v>
      </c>
      <c r="V95" s="34">
        <v>584502.96357999998</v>
      </c>
      <c r="W95" s="33">
        <v>2931</v>
      </c>
      <c r="X95" s="33">
        <v>3089</v>
      </c>
      <c r="Y95" s="33">
        <v>2366</v>
      </c>
      <c r="Z95" s="33">
        <v>631</v>
      </c>
      <c r="AA95" s="33">
        <v>219</v>
      </c>
      <c r="AB95" s="33">
        <v>67</v>
      </c>
      <c r="AC95" s="33">
        <v>117</v>
      </c>
      <c r="AD95" s="33">
        <v>45</v>
      </c>
      <c r="AE95" s="33">
        <v>246</v>
      </c>
      <c r="AF95" s="33">
        <v>68</v>
      </c>
      <c r="AG95" s="33">
        <v>76</v>
      </c>
      <c r="AH95" s="33">
        <v>68</v>
      </c>
      <c r="AI95" s="33">
        <v>8</v>
      </c>
      <c r="AJ95" s="33">
        <v>119</v>
      </c>
      <c r="AK95" s="33">
        <v>30</v>
      </c>
    </row>
    <row r="96" spans="1:37" ht="28.9" customHeight="1" x14ac:dyDescent="0.25">
      <c r="A96" s="32" t="s">
        <v>885</v>
      </c>
      <c r="B96" s="32" t="s">
        <v>885</v>
      </c>
      <c r="C96" s="32" t="s">
        <v>1133</v>
      </c>
      <c r="D96" s="32" t="s">
        <v>1516</v>
      </c>
      <c r="E96" s="33">
        <v>9511</v>
      </c>
      <c r="F96" s="33">
        <v>5166</v>
      </c>
      <c r="G96" s="33">
        <v>3908</v>
      </c>
      <c r="H96" s="40">
        <v>12107067.25</v>
      </c>
      <c r="I96" s="37">
        <v>10234566.333000001</v>
      </c>
      <c r="J96" s="37">
        <v>10294358.597999999</v>
      </c>
      <c r="K96" s="33">
        <v>2552</v>
      </c>
      <c r="L96" s="33">
        <v>3219</v>
      </c>
      <c r="M96" s="33">
        <v>3199</v>
      </c>
      <c r="N96" s="35">
        <v>4978806.2291000001</v>
      </c>
      <c r="O96" s="35">
        <v>8168961.5263999999</v>
      </c>
      <c r="P96" s="35">
        <v>9708765.6044999994</v>
      </c>
      <c r="Q96" s="33">
        <v>6959</v>
      </c>
      <c r="R96" s="33">
        <v>1947</v>
      </c>
      <c r="S96" s="33">
        <v>709</v>
      </c>
      <c r="T96" s="35">
        <v>7128261.0214</v>
      </c>
      <c r="U96" s="35">
        <v>2065604.8062</v>
      </c>
      <c r="V96" s="35">
        <v>585592.99380000005</v>
      </c>
      <c r="W96" s="33">
        <v>15357</v>
      </c>
      <c r="X96" s="33">
        <v>29438</v>
      </c>
      <c r="Y96" s="33">
        <v>42482</v>
      </c>
      <c r="Z96" s="33">
        <v>5446</v>
      </c>
      <c r="AA96" s="33">
        <v>2292</v>
      </c>
      <c r="AB96" s="33">
        <v>1459</v>
      </c>
      <c r="AC96" s="33">
        <v>1952</v>
      </c>
      <c r="AD96" s="33">
        <v>652</v>
      </c>
      <c r="AE96" s="33">
        <v>4784</v>
      </c>
      <c r="AF96" s="33">
        <v>463</v>
      </c>
      <c r="AG96" s="33">
        <v>1859</v>
      </c>
      <c r="AH96" s="33">
        <v>670</v>
      </c>
      <c r="AI96" s="33">
        <v>303</v>
      </c>
      <c r="AJ96" s="33">
        <v>2997</v>
      </c>
      <c r="AK96" s="33">
        <v>1009</v>
      </c>
    </row>
    <row r="97" spans="1:37" ht="13.9" customHeight="1" x14ac:dyDescent="0.25">
      <c r="A97" s="32" t="s">
        <v>966</v>
      </c>
      <c r="B97" s="32" t="s">
        <v>966</v>
      </c>
      <c r="C97" s="32" t="s">
        <v>1158</v>
      </c>
      <c r="D97" s="32" t="s">
        <v>1546</v>
      </c>
      <c r="E97" s="33">
        <v>8176</v>
      </c>
      <c r="F97" s="33">
        <v>6054</v>
      </c>
      <c r="G97" s="33">
        <v>6176</v>
      </c>
      <c r="H97" s="40">
        <v>11214630.720000001</v>
      </c>
      <c r="I97" s="37">
        <v>13723998.348999999</v>
      </c>
      <c r="J97" s="37">
        <v>18044916.138</v>
      </c>
      <c r="K97" s="33">
        <v>3133</v>
      </c>
      <c r="L97" s="33">
        <v>4494</v>
      </c>
      <c r="M97" s="33">
        <v>5537</v>
      </c>
      <c r="N97" s="35">
        <v>6152020.4932000004</v>
      </c>
      <c r="O97" s="37">
        <v>12055893.287</v>
      </c>
      <c r="P97" s="37">
        <v>17431644.151999999</v>
      </c>
      <c r="Q97" s="33">
        <v>5043</v>
      </c>
      <c r="R97" s="33">
        <v>1560</v>
      </c>
      <c r="S97" s="33">
        <v>639</v>
      </c>
      <c r="T97" s="35">
        <v>5062610.2271999996</v>
      </c>
      <c r="U97" s="35">
        <v>1668105.0612999999</v>
      </c>
      <c r="V97" s="34">
        <v>613271.98560999997</v>
      </c>
      <c r="W97" s="33">
        <v>15774</v>
      </c>
      <c r="X97" s="33">
        <v>38102</v>
      </c>
      <c r="Y97" s="33">
        <v>70181</v>
      </c>
      <c r="Z97" s="33">
        <v>5230</v>
      </c>
      <c r="AA97" s="33">
        <v>3201</v>
      </c>
      <c r="AB97" s="33">
        <v>2665</v>
      </c>
      <c r="AC97" s="33">
        <v>2570</v>
      </c>
      <c r="AD97" s="33">
        <v>1086</v>
      </c>
      <c r="AE97" s="33">
        <v>6670</v>
      </c>
      <c r="AF97" s="33">
        <v>1261</v>
      </c>
      <c r="AG97" s="33">
        <v>2635</v>
      </c>
      <c r="AH97" s="33">
        <v>1564</v>
      </c>
      <c r="AI97" s="33">
        <v>280</v>
      </c>
      <c r="AJ97" s="33">
        <v>4953</v>
      </c>
      <c r="AK97" s="33">
        <v>2283</v>
      </c>
    </row>
    <row r="98" spans="1:37" ht="13.9" customHeight="1" x14ac:dyDescent="0.25">
      <c r="A98" s="32" t="s">
        <v>1058</v>
      </c>
      <c r="B98" s="32" t="s">
        <v>1058</v>
      </c>
      <c r="C98" s="32" t="s">
        <v>1207</v>
      </c>
      <c r="D98" s="32" t="s">
        <v>1607</v>
      </c>
      <c r="E98" s="33">
        <v>4528</v>
      </c>
      <c r="F98" s="33">
        <v>4713</v>
      </c>
      <c r="G98" s="33">
        <v>5782</v>
      </c>
      <c r="H98" s="35">
        <v>6592694.5777000003</v>
      </c>
      <c r="I98" s="35">
        <v>9373005.7017000001</v>
      </c>
      <c r="J98" s="37">
        <v>15743511.188999999</v>
      </c>
      <c r="K98" s="33">
        <v>1607</v>
      </c>
      <c r="L98" s="33">
        <v>2853</v>
      </c>
      <c r="M98" s="33">
        <v>4824</v>
      </c>
      <c r="N98" s="35">
        <v>3065284.6710999999</v>
      </c>
      <c r="O98" s="37">
        <v>7170908.9009999996</v>
      </c>
      <c r="P98" s="37">
        <v>14467786.846999999</v>
      </c>
      <c r="Q98" s="33">
        <v>2921</v>
      </c>
      <c r="R98" s="33">
        <v>1860</v>
      </c>
      <c r="S98" s="33">
        <v>958</v>
      </c>
      <c r="T98" s="35">
        <v>3527409.9065999999</v>
      </c>
      <c r="U98" s="35">
        <v>2202096.8007</v>
      </c>
      <c r="V98" s="35">
        <v>1275724.3417</v>
      </c>
      <c r="W98" s="33">
        <v>7958</v>
      </c>
      <c r="X98" s="33">
        <v>23787</v>
      </c>
      <c r="Y98" s="33">
        <v>55964</v>
      </c>
      <c r="Z98" s="33">
        <v>2740</v>
      </c>
      <c r="AA98" s="33">
        <v>2093</v>
      </c>
      <c r="AB98" s="33">
        <v>2020</v>
      </c>
      <c r="AC98" s="33">
        <v>1762</v>
      </c>
      <c r="AD98" s="33">
        <v>805</v>
      </c>
      <c r="AE98" s="33">
        <v>5268</v>
      </c>
      <c r="AF98" s="33">
        <v>1296</v>
      </c>
      <c r="AG98" s="33">
        <v>2198</v>
      </c>
      <c r="AH98" s="33">
        <v>1825</v>
      </c>
      <c r="AI98" s="33">
        <v>150</v>
      </c>
      <c r="AJ98" s="33">
        <v>3947</v>
      </c>
      <c r="AK98" s="33">
        <v>2749</v>
      </c>
    </row>
    <row r="99" spans="1:37" ht="13.9" customHeight="1" x14ac:dyDescent="0.25">
      <c r="A99" s="32" t="s">
        <v>1078</v>
      </c>
      <c r="B99" s="32" t="s">
        <v>1078</v>
      </c>
      <c r="C99" s="32" t="s">
        <v>1079</v>
      </c>
      <c r="D99" s="32" t="s">
        <v>1621</v>
      </c>
      <c r="E99" s="33">
        <v>6300</v>
      </c>
      <c r="F99" s="33">
        <v>3299</v>
      </c>
      <c r="G99" s="33">
        <v>3247</v>
      </c>
      <c r="H99" s="35">
        <v>8062556.2396999998</v>
      </c>
      <c r="I99" s="35">
        <v>7441450.1931999996</v>
      </c>
      <c r="J99" s="37">
        <v>10671644.616</v>
      </c>
      <c r="K99" s="33">
        <v>1631</v>
      </c>
      <c r="L99" s="33">
        <v>2125</v>
      </c>
      <c r="M99" s="33">
        <v>2708</v>
      </c>
      <c r="N99" s="35">
        <v>3057402.9474999998</v>
      </c>
      <c r="O99" s="35">
        <v>5833191.4436999997</v>
      </c>
      <c r="P99" s="35">
        <v>9976513.5523000006</v>
      </c>
      <c r="Q99" s="33">
        <v>4669</v>
      </c>
      <c r="R99" s="33">
        <v>1174</v>
      </c>
      <c r="S99" s="33">
        <v>539</v>
      </c>
      <c r="T99" s="35">
        <v>5005153.2922</v>
      </c>
      <c r="U99" s="35">
        <v>1608258.7494999999</v>
      </c>
      <c r="V99" s="34">
        <v>695131.06385999999</v>
      </c>
      <c r="W99" s="33">
        <v>8239</v>
      </c>
      <c r="X99" s="33">
        <v>20702</v>
      </c>
      <c r="Y99" s="33">
        <v>47953</v>
      </c>
      <c r="Z99" s="33">
        <v>4110</v>
      </c>
      <c r="AA99" s="33">
        <v>1776</v>
      </c>
      <c r="AB99" s="33">
        <v>1444</v>
      </c>
      <c r="AC99" s="33">
        <v>1227</v>
      </c>
      <c r="AD99" s="33">
        <v>1578</v>
      </c>
      <c r="AE99" s="33">
        <v>3588</v>
      </c>
      <c r="AF99" s="33">
        <v>735</v>
      </c>
      <c r="AG99" s="33">
        <v>1422</v>
      </c>
      <c r="AH99" s="33">
        <v>830</v>
      </c>
      <c r="AI99" s="33">
        <v>191</v>
      </c>
      <c r="AJ99" s="33">
        <v>2538</v>
      </c>
      <c r="AK99" s="33">
        <v>575</v>
      </c>
    </row>
    <row r="100" spans="1:37" ht="13.9" customHeight="1" x14ac:dyDescent="0.25">
      <c r="A100" s="32" t="s">
        <v>940</v>
      </c>
      <c r="B100" s="32" t="s">
        <v>940</v>
      </c>
      <c r="C100" s="32" t="s">
        <v>1268</v>
      </c>
      <c r="D100" s="32" t="s">
        <v>1710</v>
      </c>
      <c r="E100" s="33">
        <v>10268</v>
      </c>
      <c r="F100" s="33">
        <v>6915</v>
      </c>
      <c r="G100" s="33">
        <v>5940</v>
      </c>
      <c r="H100" s="37">
        <v>13324767.287</v>
      </c>
      <c r="I100" s="37">
        <v>14056122.558</v>
      </c>
      <c r="J100" s="37">
        <v>15742597.734999999</v>
      </c>
      <c r="K100" s="33">
        <v>3433</v>
      </c>
      <c r="L100" s="33">
        <v>4805</v>
      </c>
      <c r="M100" s="33">
        <v>5191</v>
      </c>
      <c r="N100" s="35">
        <v>6313345.0927999998</v>
      </c>
      <c r="O100" s="40">
        <v>11768503.439999999</v>
      </c>
      <c r="P100" s="37">
        <v>14964711.806</v>
      </c>
      <c r="Q100" s="33">
        <v>6835</v>
      </c>
      <c r="R100" s="33">
        <v>2110</v>
      </c>
      <c r="S100" s="33">
        <v>749</v>
      </c>
      <c r="T100" s="35">
        <v>7011422.1939000003</v>
      </c>
      <c r="U100" s="35">
        <v>2287619.1176999998</v>
      </c>
      <c r="V100" s="34">
        <v>777885.92854999995</v>
      </c>
      <c r="W100" s="33">
        <v>14882</v>
      </c>
      <c r="X100" s="33">
        <v>36140</v>
      </c>
      <c r="Y100" s="33">
        <v>55706</v>
      </c>
      <c r="Z100" s="33">
        <v>5890</v>
      </c>
      <c r="AA100" s="33">
        <v>3126</v>
      </c>
      <c r="AB100" s="33">
        <v>1971</v>
      </c>
      <c r="AC100" s="33">
        <v>2053</v>
      </c>
      <c r="AD100" s="33">
        <v>2170</v>
      </c>
      <c r="AE100" s="33">
        <v>5691</v>
      </c>
      <c r="AF100" s="33">
        <v>2168</v>
      </c>
      <c r="AG100" s="33">
        <v>1867</v>
      </c>
      <c r="AH100" s="33">
        <v>1362</v>
      </c>
      <c r="AI100" s="33">
        <v>411</v>
      </c>
      <c r="AJ100" s="33">
        <v>5045</v>
      </c>
      <c r="AK100" s="33">
        <v>1170</v>
      </c>
    </row>
    <row r="101" spans="1:37" ht="28.9" customHeight="1" x14ac:dyDescent="0.25">
      <c r="A101" s="32" t="s">
        <v>1008</v>
      </c>
      <c r="B101" s="32" t="s">
        <v>1008</v>
      </c>
      <c r="C101" s="32" t="s">
        <v>1184</v>
      </c>
      <c r="D101" s="32" t="s">
        <v>1576</v>
      </c>
      <c r="E101" s="33">
        <v>20433</v>
      </c>
      <c r="F101" s="33">
        <v>11686</v>
      </c>
      <c r="G101" s="33">
        <v>9955</v>
      </c>
      <c r="H101" s="37">
        <v>29477220.697000001</v>
      </c>
      <c r="I101" s="37">
        <v>25826811.392999999</v>
      </c>
      <c r="J101" s="37">
        <v>29320175.699000001</v>
      </c>
      <c r="K101" s="33">
        <v>5131</v>
      </c>
      <c r="L101" s="33">
        <v>6528</v>
      </c>
      <c r="M101" s="33">
        <v>8022</v>
      </c>
      <c r="N101" s="37">
        <v>11741205.094000001</v>
      </c>
      <c r="O101" s="40">
        <v>18545590.239999998</v>
      </c>
      <c r="P101" s="40">
        <v>26960351.25</v>
      </c>
      <c r="Q101" s="33">
        <v>15302</v>
      </c>
      <c r="R101" s="33">
        <v>5158</v>
      </c>
      <c r="S101" s="33">
        <v>1933</v>
      </c>
      <c r="T101" s="37">
        <v>17736015.603</v>
      </c>
      <c r="U101" s="35">
        <v>7281221.1520999996</v>
      </c>
      <c r="V101" s="35">
        <v>2359824.4492000001</v>
      </c>
      <c r="W101" s="33">
        <v>35499</v>
      </c>
      <c r="X101" s="33">
        <v>70879</v>
      </c>
      <c r="Y101" s="33">
        <v>126483</v>
      </c>
      <c r="Z101" s="33">
        <v>11470</v>
      </c>
      <c r="AA101" s="33">
        <v>4972</v>
      </c>
      <c r="AB101" s="33">
        <v>3653</v>
      </c>
      <c r="AC101" s="33">
        <v>4888</v>
      </c>
      <c r="AD101" s="33">
        <v>2370</v>
      </c>
      <c r="AE101" s="33">
        <v>9272</v>
      </c>
      <c r="AF101" s="33">
        <v>1650</v>
      </c>
      <c r="AG101" s="33">
        <v>3271</v>
      </c>
      <c r="AH101" s="33">
        <v>3402</v>
      </c>
      <c r="AI101" s="33">
        <v>546</v>
      </c>
      <c r="AJ101" s="33">
        <v>7327</v>
      </c>
      <c r="AK101" s="33">
        <v>3243</v>
      </c>
    </row>
    <row r="102" spans="1:37" ht="13.9" customHeight="1" x14ac:dyDescent="0.25">
      <c r="A102" s="32" t="s">
        <v>1038</v>
      </c>
      <c r="B102" s="32" t="s">
        <v>1038</v>
      </c>
      <c r="C102" s="32" t="s">
        <v>1197</v>
      </c>
      <c r="D102" s="32" t="s">
        <v>1593</v>
      </c>
      <c r="E102" s="33">
        <v>7404</v>
      </c>
      <c r="F102" s="33">
        <v>4945</v>
      </c>
      <c r="G102" s="33">
        <v>6023</v>
      </c>
      <c r="H102" s="35">
        <v>8199809.1656999998</v>
      </c>
      <c r="I102" s="37">
        <v>10817997.889</v>
      </c>
      <c r="J102" s="37">
        <v>19509759.337000001</v>
      </c>
      <c r="K102" s="33">
        <v>2169</v>
      </c>
      <c r="L102" s="33">
        <v>3413</v>
      </c>
      <c r="M102" s="33">
        <v>5285</v>
      </c>
      <c r="N102" s="35">
        <v>4096629.6468000002</v>
      </c>
      <c r="O102" s="40">
        <v>9380166.8499999996</v>
      </c>
      <c r="P102" s="37">
        <v>18759435.138</v>
      </c>
      <c r="Q102" s="33">
        <v>5235</v>
      </c>
      <c r="R102" s="33">
        <v>1532</v>
      </c>
      <c r="S102" s="33">
        <v>738</v>
      </c>
      <c r="T102" s="35">
        <v>4103179.5189</v>
      </c>
      <c r="U102" s="35">
        <v>1437831.0393999999</v>
      </c>
      <c r="V102" s="34">
        <v>750324.19921999995</v>
      </c>
      <c r="W102" s="33">
        <v>11836</v>
      </c>
      <c r="X102" s="33">
        <v>34081</v>
      </c>
      <c r="Y102" s="33">
        <v>95129</v>
      </c>
      <c r="Z102" s="33">
        <v>4926</v>
      </c>
      <c r="AA102" s="33">
        <v>2600</v>
      </c>
      <c r="AB102" s="33">
        <v>2462</v>
      </c>
      <c r="AC102" s="33">
        <v>2045</v>
      </c>
      <c r="AD102" s="33">
        <v>1984</v>
      </c>
      <c r="AE102" s="33">
        <v>5356</v>
      </c>
      <c r="AF102" s="33">
        <v>811</v>
      </c>
      <c r="AG102" s="33">
        <v>2648</v>
      </c>
      <c r="AH102" s="33">
        <v>1476</v>
      </c>
      <c r="AI102" s="33">
        <v>397</v>
      </c>
      <c r="AJ102" s="33">
        <v>4599</v>
      </c>
      <c r="AK102" s="33">
        <v>1702</v>
      </c>
    </row>
    <row r="103" spans="1:37" ht="28.9" customHeight="1" x14ac:dyDescent="0.25">
      <c r="A103" s="32" t="s">
        <v>952</v>
      </c>
      <c r="B103" s="32" t="s">
        <v>952</v>
      </c>
      <c r="C103" s="32" t="s">
        <v>1274</v>
      </c>
      <c r="D103" s="32" t="s">
        <v>1719</v>
      </c>
      <c r="E103" s="33">
        <v>10785</v>
      </c>
      <c r="F103" s="33">
        <v>6982</v>
      </c>
      <c r="G103" s="33">
        <v>5735</v>
      </c>
      <c r="H103" s="40">
        <v>13416348.189999999</v>
      </c>
      <c r="I103" s="37">
        <v>14691734.134</v>
      </c>
      <c r="J103" s="37">
        <v>16270520.097999999</v>
      </c>
      <c r="K103" s="33">
        <v>3569</v>
      </c>
      <c r="L103" s="33">
        <v>4487</v>
      </c>
      <c r="M103" s="33">
        <v>4868</v>
      </c>
      <c r="N103" s="35">
        <v>7092562.0422</v>
      </c>
      <c r="O103" s="37">
        <v>12452152.301000001</v>
      </c>
      <c r="P103" s="37">
        <v>15484643.583000001</v>
      </c>
      <c r="Q103" s="33">
        <v>7216</v>
      </c>
      <c r="R103" s="33">
        <v>2495</v>
      </c>
      <c r="S103" s="33">
        <v>867</v>
      </c>
      <c r="T103" s="35">
        <v>6323786.1481999997</v>
      </c>
      <c r="U103" s="35">
        <v>2239581.8328999998</v>
      </c>
      <c r="V103" s="34">
        <v>785876.51465999999</v>
      </c>
      <c r="W103" s="33">
        <v>17754</v>
      </c>
      <c r="X103" s="33">
        <v>37774</v>
      </c>
      <c r="Y103" s="33">
        <v>57610</v>
      </c>
      <c r="Z103" s="33">
        <v>6089</v>
      </c>
      <c r="AA103" s="33">
        <v>3328</v>
      </c>
      <c r="AB103" s="33">
        <v>2350</v>
      </c>
      <c r="AC103" s="33">
        <v>2555</v>
      </c>
      <c r="AD103" s="33">
        <v>1185</v>
      </c>
      <c r="AE103" s="33">
        <v>5823</v>
      </c>
      <c r="AF103" s="33">
        <v>552</v>
      </c>
      <c r="AG103" s="33">
        <v>2614</v>
      </c>
      <c r="AH103" s="33">
        <v>1320</v>
      </c>
      <c r="AI103" s="33">
        <v>490</v>
      </c>
      <c r="AJ103" s="33">
        <v>4506</v>
      </c>
      <c r="AK103" s="33">
        <v>432</v>
      </c>
    </row>
    <row r="104" spans="1:37" ht="13.9" customHeight="1" x14ac:dyDescent="0.25">
      <c r="A104" s="32" t="s">
        <v>850</v>
      </c>
      <c r="B104" s="32" t="s">
        <v>850</v>
      </c>
      <c r="C104" s="32" t="s">
        <v>1246</v>
      </c>
      <c r="D104" s="32" t="s">
        <v>1664</v>
      </c>
      <c r="E104" s="33">
        <v>16383</v>
      </c>
      <c r="F104" s="33">
        <v>9139</v>
      </c>
      <c r="G104" s="33">
        <v>7031</v>
      </c>
      <c r="H104" s="37">
        <v>23756013.745000001</v>
      </c>
      <c r="I104" s="37">
        <v>20039015.215</v>
      </c>
      <c r="J104" s="37">
        <v>20072669.377</v>
      </c>
      <c r="K104" s="33">
        <v>4921</v>
      </c>
      <c r="L104" s="33">
        <v>5621</v>
      </c>
      <c r="M104" s="33">
        <v>5591</v>
      </c>
      <c r="N104" s="37">
        <v>9984611.4550000001</v>
      </c>
      <c r="O104" s="37">
        <v>15260187.096000001</v>
      </c>
      <c r="P104" s="37">
        <v>17910217.206999999</v>
      </c>
      <c r="Q104" s="33">
        <v>11462</v>
      </c>
      <c r="R104" s="33">
        <v>3518</v>
      </c>
      <c r="S104" s="33">
        <v>1440</v>
      </c>
      <c r="T104" s="40">
        <v>13771402.289999999</v>
      </c>
      <c r="U104" s="35">
        <v>4778828.1184999999</v>
      </c>
      <c r="V104" s="35">
        <v>2162452.1694999998</v>
      </c>
      <c r="W104" s="33">
        <v>27840</v>
      </c>
      <c r="X104" s="33">
        <v>59714</v>
      </c>
      <c r="Y104" s="33">
        <v>84589</v>
      </c>
      <c r="Z104" s="33">
        <v>9415</v>
      </c>
      <c r="AA104" s="33">
        <v>3956</v>
      </c>
      <c r="AB104" s="33">
        <v>2450</v>
      </c>
      <c r="AC104" s="33">
        <v>3896</v>
      </c>
      <c r="AD104" s="33">
        <v>514</v>
      </c>
      <c r="AE104" s="33">
        <v>7887</v>
      </c>
      <c r="AF104" s="33">
        <v>1009</v>
      </c>
      <c r="AG104" s="33">
        <v>2814</v>
      </c>
      <c r="AH104" s="33">
        <v>1629</v>
      </c>
      <c r="AI104" s="33">
        <v>682</v>
      </c>
      <c r="AJ104" s="33">
        <v>6218</v>
      </c>
      <c r="AK104" s="33">
        <v>1463</v>
      </c>
    </row>
    <row r="105" spans="1:37" ht="13.9" customHeight="1" x14ac:dyDescent="0.25">
      <c r="A105" s="32" t="s">
        <v>980</v>
      </c>
      <c r="B105" s="32" t="s">
        <v>980</v>
      </c>
      <c r="C105" s="32" t="s">
        <v>1165</v>
      </c>
      <c r="D105" s="32" t="s">
        <v>1555</v>
      </c>
      <c r="E105" s="33">
        <v>3065</v>
      </c>
      <c r="F105" s="33">
        <v>2356</v>
      </c>
      <c r="G105" s="33">
        <v>3030</v>
      </c>
      <c r="H105" s="35">
        <v>4267410.2143000001</v>
      </c>
      <c r="I105" s="37">
        <v>5664074.2659999998</v>
      </c>
      <c r="J105" s="37">
        <v>10699075.046</v>
      </c>
      <c r="K105" s="33">
        <v>1190</v>
      </c>
      <c r="L105" s="33">
        <v>1765</v>
      </c>
      <c r="M105" s="33">
        <v>2797</v>
      </c>
      <c r="N105" s="35">
        <v>2210082.9682</v>
      </c>
      <c r="O105" s="35">
        <v>4960124.2794000003</v>
      </c>
      <c r="P105" s="37">
        <v>10334858.206</v>
      </c>
      <c r="Q105" s="33">
        <v>1875</v>
      </c>
      <c r="R105" s="33">
        <v>591</v>
      </c>
      <c r="S105" s="33">
        <v>233</v>
      </c>
      <c r="T105" s="37">
        <v>2057327.246</v>
      </c>
      <c r="U105" s="34">
        <v>703949.98661999998</v>
      </c>
      <c r="V105" s="34">
        <v>364216.84028</v>
      </c>
      <c r="W105" s="33">
        <v>6510</v>
      </c>
      <c r="X105" s="33">
        <v>18338</v>
      </c>
      <c r="Y105" s="33">
        <v>50059</v>
      </c>
      <c r="Z105" s="33">
        <v>1617</v>
      </c>
      <c r="AA105" s="33">
        <v>1172</v>
      </c>
      <c r="AB105" s="33">
        <v>1246</v>
      </c>
      <c r="AC105" s="33">
        <v>1127</v>
      </c>
      <c r="AD105" s="33">
        <v>250</v>
      </c>
      <c r="AE105" s="33">
        <v>2634</v>
      </c>
      <c r="AF105" s="33">
        <v>311</v>
      </c>
      <c r="AG105" s="33">
        <v>1053</v>
      </c>
      <c r="AH105" s="33">
        <v>854</v>
      </c>
      <c r="AI105" s="33">
        <v>112</v>
      </c>
      <c r="AJ105" s="33">
        <v>2478</v>
      </c>
      <c r="AK105" s="33">
        <v>768</v>
      </c>
    </row>
    <row r="106" spans="1:37" ht="28.9" customHeight="1" x14ac:dyDescent="0.25">
      <c r="A106" s="32" t="s">
        <v>1022</v>
      </c>
      <c r="B106" s="32" t="s">
        <v>1022</v>
      </c>
      <c r="C106" s="32" t="s">
        <v>1190</v>
      </c>
      <c r="D106" s="32" t="s">
        <v>1584</v>
      </c>
      <c r="E106" s="33">
        <v>6251</v>
      </c>
      <c r="F106" s="33">
        <v>4565</v>
      </c>
      <c r="G106" s="33">
        <v>3612</v>
      </c>
      <c r="H106" s="35">
        <v>8114817.6146999998</v>
      </c>
      <c r="I106" s="35">
        <v>9139759.2945000008</v>
      </c>
      <c r="J106" s="37">
        <v>11334144.749</v>
      </c>
      <c r="K106" s="33">
        <v>1592</v>
      </c>
      <c r="L106" s="33">
        <v>2552</v>
      </c>
      <c r="M106" s="33">
        <v>3095</v>
      </c>
      <c r="N106" s="35">
        <v>3308003.1189000001</v>
      </c>
      <c r="O106" s="35">
        <v>7244159.6321999999</v>
      </c>
      <c r="P106" s="37">
        <v>10647037.213</v>
      </c>
      <c r="Q106" s="33">
        <v>4659</v>
      </c>
      <c r="R106" s="33">
        <v>2013</v>
      </c>
      <c r="S106" s="33">
        <v>517</v>
      </c>
      <c r="T106" s="35">
        <v>4806814.4957999997</v>
      </c>
      <c r="U106" s="35">
        <v>1895599.6623</v>
      </c>
      <c r="V106" s="34">
        <v>687107.53575000004</v>
      </c>
      <c r="W106" s="33">
        <v>10083</v>
      </c>
      <c r="X106" s="33">
        <v>28020</v>
      </c>
      <c r="Y106" s="33">
        <v>50494</v>
      </c>
      <c r="Z106" s="33">
        <v>3642</v>
      </c>
      <c r="AA106" s="33">
        <v>2016</v>
      </c>
      <c r="AB106" s="33">
        <v>1492</v>
      </c>
      <c r="AC106" s="33">
        <v>1629</v>
      </c>
      <c r="AD106" s="33">
        <v>220</v>
      </c>
      <c r="AE106" s="33">
        <v>3934</v>
      </c>
      <c r="AF106" s="33">
        <v>900</v>
      </c>
      <c r="AG106" s="33">
        <v>1730</v>
      </c>
      <c r="AH106" s="33">
        <v>505</v>
      </c>
      <c r="AI106" s="33">
        <v>602</v>
      </c>
      <c r="AJ106" s="33">
        <v>2818</v>
      </c>
      <c r="AK106" s="33">
        <v>651</v>
      </c>
    </row>
    <row r="107" spans="1:37" ht="13.9" customHeight="1" x14ac:dyDescent="0.25">
      <c r="A107" s="32" t="s">
        <v>896</v>
      </c>
      <c r="B107" s="32" t="s">
        <v>896</v>
      </c>
      <c r="C107" s="32" t="s">
        <v>1137</v>
      </c>
      <c r="D107" s="32" t="s">
        <v>1522</v>
      </c>
      <c r="E107" s="33">
        <v>12187</v>
      </c>
      <c r="F107" s="33">
        <v>7741</v>
      </c>
      <c r="G107" s="33">
        <v>7409</v>
      </c>
      <c r="H107" s="37">
        <v>14973483.476</v>
      </c>
      <c r="I107" s="37">
        <v>14785550.857999999</v>
      </c>
      <c r="J107" s="37">
        <v>17477115.910999998</v>
      </c>
      <c r="K107" s="33">
        <v>3375</v>
      </c>
      <c r="L107" s="33">
        <v>4830</v>
      </c>
      <c r="M107" s="33">
        <v>6032</v>
      </c>
      <c r="N107" s="35">
        <v>6079770.5932999998</v>
      </c>
      <c r="O107" s="37">
        <v>11578714.799000001</v>
      </c>
      <c r="P107" s="37">
        <v>15622175.987</v>
      </c>
      <c r="Q107" s="33">
        <v>8812</v>
      </c>
      <c r="R107" s="33">
        <v>2911</v>
      </c>
      <c r="S107" s="33">
        <v>1377</v>
      </c>
      <c r="T107" s="35">
        <v>8893712.8825000003</v>
      </c>
      <c r="U107" s="35">
        <v>3206836.0589000001</v>
      </c>
      <c r="V107" s="35">
        <v>1854939.9249</v>
      </c>
      <c r="W107" s="33">
        <v>15901</v>
      </c>
      <c r="X107" s="33">
        <v>32137</v>
      </c>
      <c r="Y107" s="33">
        <v>47275</v>
      </c>
      <c r="Z107" s="33">
        <v>6902</v>
      </c>
      <c r="AA107" s="33">
        <v>3496</v>
      </c>
      <c r="AB107" s="33">
        <v>2522</v>
      </c>
      <c r="AC107" s="33">
        <v>2906</v>
      </c>
      <c r="AD107" s="33">
        <v>1337</v>
      </c>
      <c r="AE107" s="33">
        <v>7544</v>
      </c>
      <c r="AF107" s="33">
        <v>2249</v>
      </c>
      <c r="AG107" s="33">
        <v>3885</v>
      </c>
      <c r="AH107" s="33">
        <v>3328</v>
      </c>
      <c r="AI107" s="33">
        <v>228</v>
      </c>
      <c r="AJ107" s="33">
        <v>7006</v>
      </c>
      <c r="AK107" s="33">
        <v>770</v>
      </c>
    </row>
    <row r="108" spans="1:37" ht="13.9" customHeight="1" x14ac:dyDescent="0.25">
      <c r="A108" s="32" t="s">
        <v>863</v>
      </c>
      <c r="B108" s="32" t="s">
        <v>863</v>
      </c>
      <c r="C108" s="32" t="s">
        <v>1251</v>
      </c>
      <c r="D108" s="32" t="s">
        <v>1675</v>
      </c>
      <c r="E108" s="33">
        <v>8684</v>
      </c>
      <c r="F108" s="33">
        <v>5168</v>
      </c>
      <c r="G108" s="33">
        <v>3384</v>
      </c>
      <c r="H108" s="40">
        <v>8971833.8900000006</v>
      </c>
      <c r="I108" s="35">
        <v>9212983.1049000006</v>
      </c>
      <c r="J108" s="35">
        <v>8576536.2355000004</v>
      </c>
      <c r="K108" s="33">
        <v>2628</v>
      </c>
      <c r="L108" s="33">
        <v>3222</v>
      </c>
      <c r="M108" s="33">
        <v>2831</v>
      </c>
      <c r="N108" s="35">
        <v>4494242.5537</v>
      </c>
      <c r="O108" s="35">
        <v>7732684.8957000002</v>
      </c>
      <c r="P108" s="37">
        <v>8182813.2170000002</v>
      </c>
      <c r="Q108" s="33">
        <v>6056</v>
      </c>
      <c r="R108" s="33">
        <v>1946</v>
      </c>
      <c r="S108" s="33">
        <v>553</v>
      </c>
      <c r="T108" s="35">
        <v>4477591.3361999998</v>
      </c>
      <c r="U108" s="35">
        <v>1480298.2091000001</v>
      </c>
      <c r="V108" s="34">
        <v>393723.01848000003</v>
      </c>
      <c r="W108" s="33">
        <v>12729</v>
      </c>
      <c r="X108" s="33">
        <v>25752</v>
      </c>
      <c r="Y108" s="33">
        <v>32516</v>
      </c>
      <c r="Z108" s="33">
        <v>4815</v>
      </c>
      <c r="AA108" s="33">
        <v>2163</v>
      </c>
      <c r="AB108" s="33">
        <v>1277</v>
      </c>
      <c r="AC108" s="33">
        <v>1538</v>
      </c>
      <c r="AD108" s="33">
        <v>245</v>
      </c>
      <c r="AE108" s="33">
        <v>4287</v>
      </c>
      <c r="AF108" s="33">
        <v>508</v>
      </c>
      <c r="AG108" s="33">
        <v>1358</v>
      </c>
      <c r="AH108" s="33">
        <v>799</v>
      </c>
      <c r="AI108" s="33">
        <v>327</v>
      </c>
      <c r="AJ108" s="33">
        <v>3100</v>
      </c>
      <c r="AK108" s="33">
        <v>449</v>
      </c>
    </row>
    <row r="109" spans="1:37" ht="13.9" customHeight="1" x14ac:dyDescent="0.25">
      <c r="A109" s="32" t="s">
        <v>1020</v>
      </c>
      <c r="B109" s="32" t="s">
        <v>1020</v>
      </c>
      <c r="C109" s="32" t="s">
        <v>1189</v>
      </c>
      <c r="D109" s="32" t="s">
        <v>1582</v>
      </c>
      <c r="E109" s="33">
        <v>7095</v>
      </c>
      <c r="F109" s="33">
        <v>5441</v>
      </c>
      <c r="G109" s="33">
        <v>7055</v>
      </c>
      <c r="H109" s="37">
        <v>13685125.790999999</v>
      </c>
      <c r="I109" s="37">
        <v>13317879.791999999</v>
      </c>
      <c r="J109" s="37">
        <v>19703397.695999999</v>
      </c>
      <c r="K109" s="33">
        <v>2878</v>
      </c>
      <c r="L109" s="33">
        <v>3884</v>
      </c>
      <c r="M109" s="33">
        <v>5854</v>
      </c>
      <c r="N109" s="35">
        <v>6426453.4515000004</v>
      </c>
      <c r="O109" s="37">
        <v>10194275.015000001</v>
      </c>
      <c r="P109" s="40">
        <v>16649962.560000001</v>
      </c>
      <c r="Q109" s="33">
        <v>4217</v>
      </c>
      <c r="R109" s="33">
        <v>1557</v>
      </c>
      <c r="S109" s="33">
        <v>1201</v>
      </c>
      <c r="T109" s="35">
        <v>7258672.3397000004</v>
      </c>
      <c r="U109" s="35">
        <v>3123604.7771999999</v>
      </c>
      <c r="V109" s="35">
        <v>3053435.1362000001</v>
      </c>
      <c r="W109" s="33">
        <v>18951</v>
      </c>
      <c r="X109" s="33">
        <v>34415</v>
      </c>
      <c r="Y109" s="33">
        <v>75193</v>
      </c>
      <c r="Z109" s="33">
        <v>4382</v>
      </c>
      <c r="AA109" s="33">
        <v>2550</v>
      </c>
      <c r="AB109" s="33">
        <v>2302</v>
      </c>
      <c r="AC109" s="33">
        <v>2311</v>
      </c>
      <c r="AD109" s="33">
        <v>1314</v>
      </c>
      <c r="AE109" s="33">
        <v>6558</v>
      </c>
      <c r="AF109" s="33">
        <v>1523</v>
      </c>
      <c r="AG109" s="33">
        <v>3632</v>
      </c>
      <c r="AH109" s="33">
        <v>1259</v>
      </c>
      <c r="AI109" s="33">
        <v>353</v>
      </c>
      <c r="AJ109" s="33">
        <v>4751</v>
      </c>
      <c r="AK109" s="33">
        <v>1412</v>
      </c>
    </row>
    <row r="110" spans="1:37" ht="28.9" customHeight="1" x14ac:dyDescent="0.25">
      <c r="A110" s="32" t="s">
        <v>914</v>
      </c>
      <c r="B110" s="32" t="s">
        <v>914</v>
      </c>
      <c r="C110" s="32" t="s">
        <v>1147</v>
      </c>
      <c r="D110" s="32" t="s">
        <v>1533</v>
      </c>
      <c r="E110" s="33">
        <v>9163</v>
      </c>
      <c r="F110" s="33">
        <v>6037</v>
      </c>
      <c r="G110" s="33">
        <v>7722</v>
      </c>
      <c r="H110" s="37">
        <v>10129322.813999999</v>
      </c>
      <c r="I110" s="37">
        <v>11793660.757999999</v>
      </c>
      <c r="J110" s="37">
        <v>20191333.335999999</v>
      </c>
      <c r="K110" s="33">
        <v>2618</v>
      </c>
      <c r="L110" s="33">
        <v>4128</v>
      </c>
      <c r="M110" s="33">
        <v>6844</v>
      </c>
      <c r="N110" s="35">
        <v>4273183.8963000001</v>
      </c>
      <c r="O110" s="35">
        <v>9691660.9605999999</v>
      </c>
      <c r="P110" s="37">
        <v>19328035.307</v>
      </c>
      <c r="Q110" s="33">
        <v>6545</v>
      </c>
      <c r="R110" s="33">
        <v>1909</v>
      </c>
      <c r="S110" s="33">
        <v>878</v>
      </c>
      <c r="T110" s="35">
        <v>5856138.9181000004</v>
      </c>
      <c r="U110" s="35">
        <v>2101999.7977</v>
      </c>
      <c r="V110" s="34">
        <v>863298.02888999996</v>
      </c>
      <c r="W110" s="33">
        <v>10460</v>
      </c>
      <c r="X110" s="33">
        <v>30875</v>
      </c>
      <c r="Y110" s="33">
        <v>76520</v>
      </c>
      <c r="Z110" s="33">
        <v>5828</v>
      </c>
      <c r="AA110" s="33">
        <v>3104</v>
      </c>
      <c r="AB110" s="33">
        <v>2940</v>
      </c>
      <c r="AC110" s="33">
        <v>3426</v>
      </c>
      <c r="AD110" s="33">
        <v>1307</v>
      </c>
      <c r="AE110" s="33">
        <v>7622</v>
      </c>
      <c r="AF110" s="33">
        <v>2610</v>
      </c>
      <c r="AG110" s="33">
        <v>5398</v>
      </c>
      <c r="AH110" s="33">
        <v>1518</v>
      </c>
      <c r="AI110" s="33">
        <v>399</v>
      </c>
      <c r="AJ110" s="33">
        <v>6222</v>
      </c>
      <c r="AK110" s="33">
        <v>1891</v>
      </c>
    </row>
    <row r="111" spans="1:37" ht="28.9" customHeight="1" x14ac:dyDescent="0.25">
      <c r="A111" s="32" t="s">
        <v>924</v>
      </c>
      <c r="B111" s="32" t="s">
        <v>924</v>
      </c>
      <c r="C111" s="32" t="s">
        <v>1260</v>
      </c>
      <c r="D111" s="32" t="s">
        <v>1687</v>
      </c>
      <c r="E111" s="33">
        <v>8760</v>
      </c>
      <c r="F111" s="33">
        <v>6541</v>
      </c>
      <c r="G111" s="33">
        <v>6883</v>
      </c>
      <c r="H111" s="40">
        <v>10262077.49</v>
      </c>
      <c r="I111" s="37">
        <v>13087838.955</v>
      </c>
      <c r="J111" s="37">
        <v>18921834.504999999</v>
      </c>
      <c r="K111" s="33">
        <v>2601</v>
      </c>
      <c r="L111" s="33">
        <v>4037</v>
      </c>
      <c r="M111" s="33">
        <v>5735</v>
      </c>
      <c r="N111" s="35">
        <v>4629205.6705999998</v>
      </c>
      <c r="O111" s="37">
        <v>10587407.627</v>
      </c>
      <c r="P111" s="37">
        <v>17895657.353</v>
      </c>
      <c r="Q111" s="33">
        <v>6159</v>
      </c>
      <c r="R111" s="33">
        <v>2504</v>
      </c>
      <c r="S111" s="33">
        <v>1148</v>
      </c>
      <c r="T111" s="35">
        <v>5632871.8195000002</v>
      </c>
      <c r="U111" s="35">
        <v>2500431.3278000001</v>
      </c>
      <c r="V111" s="35">
        <v>1026177.1513</v>
      </c>
      <c r="W111" s="33">
        <v>13287</v>
      </c>
      <c r="X111" s="33">
        <v>37894</v>
      </c>
      <c r="Y111" s="33">
        <v>68097</v>
      </c>
      <c r="Z111" s="33">
        <v>5294</v>
      </c>
      <c r="AA111" s="33">
        <v>3139</v>
      </c>
      <c r="AB111" s="33">
        <v>2495</v>
      </c>
      <c r="AC111" s="33">
        <v>2767</v>
      </c>
      <c r="AD111" s="33">
        <v>731</v>
      </c>
      <c r="AE111" s="33">
        <v>7023</v>
      </c>
      <c r="AF111" s="33">
        <v>1103</v>
      </c>
      <c r="AG111" s="33">
        <v>2468</v>
      </c>
      <c r="AH111" s="33">
        <v>1670</v>
      </c>
      <c r="AI111" s="33">
        <v>339</v>
      </c>
      <c r="AJ111" s="33">
        <v>5358</v>
      </c>
      <c r="AK111" s="33">
        <v>1022</v>
      </c>
    </row>
    <row r="112" spans="1:37" ht="28.9" customHeight="1" x14ac:dyDescent="0.25">
      <c r="A112" s="32" t="s">
        <v>848</v>
      </c>
      <c r="B112" s="32" t="s">
        <v>848</v>
      </c>
      <c r="C112" s="32" t="s">
        <v>1245</v>
      </c>
      <c r="D112" s="32" t="s">
        <v>1662</v>
      </c>
      <c r="E112" s="33">
        <v>8535</v>
      </c>
      <c r="F112" s="33">
        <v>5591</v>
      </c>
      <c r="G112" s="33">
        <v>6303</v>
      </c>
      <c r="H112" s="37">
        <v>10332285.897</v>
      </c>
      <c r="I112" s="37">
        <v>11537404.063999999</v>
      </c>
      <c r="J112" s="37">
        <v>18829474.199000001</v>
      </c>
      <c r="K112" s="33">
        <v>2471</v>
      </c>
      <c r="L112" s="33">
        <v>3918</v>
      </c>
      <c r="M112" s="33">
        <v>5556</v>
      </c>
      <c r="N112" s="35">
        <v>5023947.7142000003</v>
      </c>
      <c r="O112" s="37">
        <v>10154305.478</v>
      </c>
      <c r="P112" s="37">
        <v>18212674.357000001</v>
      </c>
      <c r="Q112" s="33">
        <v>6064</v>
      </c>
      <c r="R112" s="33">
        <v>1673</v>
      </c>
      <c r="S112" s="33">
        <v>747</v>
      </c>
      <c r="T112" s="35">
        <v>5308338.1825000001</v>
      </c>
      <c r="U112" s="35">
        <v>1383098.5856999999</v>
      </c>
      <c r="V112" s="34">
        <v>616799.84195000003</v>
      </c>
      <c r="W112" s="33">
        <v>13714</v>
      </c>
      <c r="X112" s="33">
        <v>31934</v>
      </c>
      <c r="Y112" s="33">
        <v>76791</v>
      </c>
      <c r="Z112" s="33">
        <v>5324</v>
      </c>
      <c r="AA112" s="33">
        <v>3000</v>
      </c>
      <c r="AB112" s="33">
        <v>2636</v>
      </c>
      <c r="AC112" s="33">
        <v>2241</v>
      </c>
      <c r="AD112" s="33">
        <v>3094</v>
      </c>
      <c r="AE112" s="33">
        <v>6434</v>
      </c>
      <c r="AF112" s="33">
        <v>1803</v>
      </c>
      <c r="AG112" s="33">
        <v>4020</v>
      </c>
      <c r="AH112" s="33">
        <v>774</v>
      </c>
      <c r="AI112" s="33">
        <v>181</v>
      </c>
      <c r="AJ112" s="33">
        <v>4737</v>
      </c>
      <c r="AK112" s="33">
        <v>1148</v>
      </c>
    </row>
    <row r="113" spans="1:37" ht="28.9" customHeight="1" x14ac:dyDescent="0.25">
      <c r="A113" s="32" t="s">
        <v>1062</v>
      </c>
      <c r="B113" s="32" t="s">
        <v>1062</v>
      </c>
      <c r="C113" s="32" t="s">
        <v>1208</v>
      </c>
      <c r="D113" s="32" t="s">
        <v>1609</v>
      </c>
      <c r="E113" s="33">
        <v>4556</v>
      </c>
      <c r="F113" s="33">
        <v>3478</v>
      </c>
      <c r="G113" s="33">
        <v>3395</v>
      </c>
      <c r="H113" s="35">
        <v>5605527.7801999999</v>
      </c>
      <c r="I113" s="35">
        <v>7568513.5495999996</v>
      </c>
      <c r="J113" s="37">
        <v>10763604.865</v>
      </c>
      <c r="K113" s="33">
        <v>1792</v>
      </c>
      <c r="L113" s="33">
        <v>2560</v>
      </c>
      <c r="M113" s="33">
        <v>3083</v>
      </c>
      <c r="N113" s="35">
        <v>3282860.8122</v>
      </c>
      <c r="O113" s="40">
        <v>6747828.2800000003</v>
      </c>
      <c r="P113" s="37">
        <v>10475906.948000001</v>
      </c>
      <c r="Q113" s="33">
        <v>2764</v>
      </c>
      <c r="R113" s="33">
        <v>918</v>
      </c>
      <c r="S113" s="33">
        <v>312</v>
      </c>
      <c r="T113" s="35">
        <v>2322666.9681000002</v>
      </c>
      <c r="U113" s="34">
        <v>820685.26957</v>
      </c>
      <c r="V113" s="34">
        <v>287697.91746000003</v>
      </c>
      <c r="W113" s="33">
        <v>9750</v>
      </c>
      <c r="X113" s="33">
        <v>24908</v>
      </c>
      <c r="Y113" s="33">
        <v>47098</v>
      </c>
      <c r="Z113" s="33">
        <v>2578</v>
      </c>
      <c r="AA113" s="33">
        <v>1682</v>
      </c>
      <c r="AB113" s="33">
        <v>1273</v>
      </c>
      <c r="AC113" s="33">
        <v>1370</v>
      </c>
      <c r="AD113" s="33">
        <v>1969</v>
      </c>
      <c r="AE113" s="33">
        <v>3262</v>
      </c>
      <c r="AF113" s="33">
        <v>571</v>
      </c>
      <c r="AG113" s="33">
        <v>1226</v>
      </c>
      <c r="AH113" s="33">
        <v>793</v>
      </c>
      <c r="AI113" s="33">
        <v>153</v>
      </c>
      <c r="AJ113" s="33">
        <v>2791</v>
      </c>
      <c r="AK113" s="33">
        <v>426</v>
      </c>
    </row>
    <row r="114" spans="1:37" ht="28.9" customHeight="1" x14ac:dyDescent="0.25">
      <c r="A114" s="32" t="s">
        <v>906</v>
      </c>
      <c r="B114" s="32" t="s">
        <v>906</v>
      </c>
      <c r="C114" s="32" t="s">
        <v>1144</v>
      </c>
      <c r="D114" s="32" t="s">
        <v>1529</v>
      </c>
      <c r="E114" s="33">
        <v>11454</v>
      </c>
      <c r="F114" s="33">
        <v>5756</v>
      </c>
      <c r="G114" s="33">
        <v>5146</v>
      </c>
      <c r="H114" s="37">
        <v>14195706.688999999</v>
      </c>
      <c r="I114" s="37">
        <v>11324881.727</v>
      </c>
      <c r="J114" s="37">
        <v>12756954.788000001</v>
      </c>
      <c r="K114" s="33">
        <v>3175</v>
      </c>
      <c r="L114" s="33">
        <v>3634</v>
      </c>
      <c r="M114" s="33">
        <v>4232</v>
      </c>
      <c r="N114" s="35">
        <v>6301707.1290999996</v>
      </c>
      <c r="O114" s="35">
        <v>9181603.2484000009</v>
      </c>
      <c r="P114" s="37">
        <v>11923970.754000001</v>
      </c>
      <c r="Q114" s="33">
        <v>8279</v>
      </c>
      <c r="R114" s="33">
        <v>2122</v>
      </c>
      <c r="S114" s="33">
        <v>914</v>
      </c>
      <c r="T114" s="35">
        <v>7893999.5601000004</v>
      </c>
      <c r="U114" s="35">
        <v>2143278.4783999999</v>
      </c>
      <c r="V114" s="34">
        <v>832984.03452999995</v>
      </c>
      <c r="W114" s="33">
        <v>15041</v>
      </c>
      <c r="X114" s="33">
        <v>28863</v>
      </c>
      <c r="Y114" s="33">
        <v>44244</v>
      </c>
      <c r="Z114" s="33">
        <v>6785</v>
      </c>
      <c r="AA114" s="33">
        <v>2717</v>
      </c>
      <c r="AB114" s="33">
        <v>1938</v>
      </c>
      <c r="AC114" s="33">
        <v>1348</v>
      </c>
      <c r="AD114" s="33">
        <v>1203</v>
      </c>
      <c r="AE114" s="33">
        <v>6070</v>
      </c>
      <c r="AF114" s="33">
        <v>1010</v>
      </c>
      <c r="AG114" s="33">
        <v>2152</v>
      </c>
      <c r="AH114" s="33">
        <v>2065</v>
      </c>
      <c r="AI114" s="33">
        <v>567</v>
      </c>
      <c r="AJ114" s="33">
        <v>3952</v>
      </c>
      <c r="AK114" s="33">
        <v>930</v>
      </c>
    </row>
    <row r="115" spans="1:37" ht="28.9" customHeight="1" x14ac:dyDescent="0.25">
      <c r="A115" s="32" t="s">
        <v>1151</v>
      </c>
      <c r="B115" s="32" t="s">
        <v>1151</v>
      </c>
      <c r="C115" s="32" t="s">
        <v>1152</v>
      </c>
      <c r="D115" s="32" t="s">
        <v>1537</v>
      </c>
      <c r="E115" s="33">
        <v>1414</v>
      </c>
      <c r="F115" s="33">
        <v>707</v>
      </c>
      <c r="G115" s="33">
        <v>374</v>
      </c>
      <c r="H115" s="35">
        <v>1747295.3328</v>
      </c>
      <c r="I115" s="35">
        <v>1257464.0338000001</v>
      </c>
      <c r="J115" s="34">
        <v>749225.57311</v>
      </c>
      <c r="K115" s="33">
        <v>160</v>
      </c>
      <c r="L115" s="33">
        <v>218</v>
      </c>
      <c r="M115" s="33">
        <v>107</v>
      </c>
      <c r="N115" s="35">
        <v>357348.27740000002</v>
      </c>
      <c r="O115" s="34">
        <v>657466.68169</v>
      </c>
      <c r="P115" s="34">
        <v>378933.38796999998</v>
      </c>
      <c r="Q115" s="33">
        <v>1254</v>
      </c>
      <c r="R115" s="33">
        <v>489</v>
      </c>
      <c r="S115" s="33">
        <v>267</v>
      </c>
      <c r="T115" s="35">
        <v>1389947.0554</v>
      </c>
      <c r="U115" s="34">
        <v>599997.35213999997</v>
      </c>
      <c r="V115" s="34">
        <v>370292.18514000002</v>
      </c>
      <c r="W115" s="33">
        <v>2019</v>
      </c>
      <c r="X115" s="33">
        <v>3004</v>
      </c>
      <c r="Y115" s="33">
        <v>2122</v>
      </c>
      <c r="Z115" s="33">
        <v>760</v>
      </c>
      <c r="AA115" s="33">
        <v>225</v>
      </c>
      <c r="AB115" s="33">
        <v>67</v>
      </c>
      <c r="AC115" s="33">
        <v>218</v>
      </c>
      <c r="AD115" s="33">
        <v>46</v>
      </c>
      <c r="AE115" s="33">
        <v>326</v>
      </c>
      <c r="AF115" s="33">
        <v>116</v>
      </c>
      <c r="AG115" s="33">
        <v>93</v>
      </c>
      <c r="AH115" s="33">
        <v>117</v>
      </c>
      <c r="AI115" s="33">
        <v>5</v>
      </c>
      <c r="AJ115" s="33">
        <v>263</v>
      </c>
      <c r="AK115" s="33">
        <v>50</v>
      </c>
    </row>
    <row r="116" spans="1:37" ht="13.9" customHeight="1" x14ac:dyDescent="0.25">
      <c r="A116" s="32" t="s">
        <v>1070</v>
      </c>
      <c r="B116" s="32" t="s">
        <v>1070</v>
      </c>
      <c r="C116" s="32" t="s">
        <v>1212</v>
      </c>
      <c r="D116" s="32" t="s">
        <v>1614</v>
      </c>
      <c r="E116" s="33">
        <v>12274</v>
      </c>
      <c r="F116" s="33">
        <v>7834</v>
      </c>
      <c r="G116" s="33">
        <v>7471</v>
      </c>
      <c r="H116" s="37">
        <v>14857854.396</v>
      </c>
      <c r="I116" s="37">
        <v>14912913.285</v>
      </c>
      <c r="J116" s="37">
        <v>20113407.223999999</v>
      </c>
      <c r="K116" s="33">
        <v>3591</v>
      </c>
      <c r="L116" s="33">
        <v>5020</v>
      </c>
      <c r="M116" s="33">
        <v>6466</v>
      </c>
      <c r="N116" s="35">
        <v>6137756.3362999996</v>
      </c>
      <c r="O116" s="37">
        <v>12248326.645</v>
      </c>
      <c r="P116" s="37">
        <v>19012951.346999999</v>
      </c>
      <c r="Q116" s="33">
        <v>8683</v>
      </c>
      <c r="R116" s="33">
        <v>2814</v>
      </c>
      <c r="S116" s="33">
        <v>1005</v>
      </c>
      <c r="T116" s="35">
        <v>8720098.0598000009</v>
      </c>
      <c r="U116" s="35">
        <v>2664586.6401</v>
      </c>
      <c r="V116" s="35">
        <v>1100455.8769</v>
      </c>
      <c r="W116" s="33">
        <v>14412</v>
      </c>
      <c r="X116" s="33">
        <v>37201</v>
      </c>
      <c r="Y116" s="33">
        <v>75441</v>
      </c>
      <c r="Z116" s="33">
        <v>6615</v>
      </c>
      <c r="AA116" s="33">
        <v>3510</v>
      </c>
      <c r="AB116" s="33">
        <v>2721</v>
      </c>
      <c r="AC116" s="33">
        <v>3183</v>
      </c>
      <c r="AD116" s="33">
        <v>1811</v>
      </c>
      <c r="AE116" s="33">
        <v>8095</v>
      </c>
      <c r="AF116" s="33">
        <v>1802</v>
      </c>
      <c r="AG116" s="33">
        <v>2916</v>
      </c>
      <c r="AH116" s="33">
        <v>2522</v>
      </c>
      <c r="AI116" s="33">
        <v>1045</v>
      </c>
      <c r="AJ116" s="33">
        <v>5517</v>
      </c>
      <c r="AK116" s="33">
        <v>619</v>
      </c>
    </row>
    <row r="117" spans="1:37" ht="13.9" customHeight="1" x14ac:dyDescent="0.25">
      <c r="A117" s="32" t="s">
        <v>902</v>
      </c>
      <c r="B117" s="32" t="s">
        <v>902</v>
      </c>
      <c r="C117" s="32" t="s">
        <v>1142</v>
      </c>
      <c r="D117" s="32" t="s">
        <v>1526</v>
      </c>
      <c r="E117" s="33">
        <v>5391</v>
      </c>
      <c r="F117" s="33">
        <v>3369</v>
      </c>
      <c r="G117" s="33">
        <v>4021</v>
      </c>
      <c r="H117" s="35">
        <v>6520259.3291999996</v>
      </c>
      <c r="I117" s="35">
        <v>6495791.7176999999</v>
      </c>
      <c r="J117" s="37">
        <v>11501524.683</v>
      </c>
      <c r="K117" s="33">
        <v>1381</v>
      </c>
      <c r="L117" s="33">
        <v>2114</v>
      </c>
      <c r="M117" s="33">
        <v>3560</v>
      </c>
      <c r="N117" s="35">
        <v>2271803.0561000002</v>
      </c>
      <c r="O117" s="35">
        <v>5142924.4020999996</v>
      </c>
      <c r="P117" s="37">
        <v>11041673.998</v>
      </c>
      <c r="Q117" s="33">
        <v>4010</v>
      </c>
      <c r="R117" s="33">
        <v>1255</v>
      </c>
      <c r="S117" s="33">
        <v>461</v>
      </c>
      <c r="T117" s="35">
        <v>4248456.2730999999</v>
      </c>
      <c r="U117" s="35">
        <v>1352867.3156000001</v>
      </c>
      <c r="V117" s="34">
        <v>459850.68468000001</v>
      </c>
      <c r="W117" s="33">
        <v>7337</v>
      </c>
      <c r="X117" s="33">
        <v>17246</v>
      </c>
      <c r="Y117" s="33">
        <v>50257</v>
      </c>
      <c r="Z117" s="33">
        <v>3292</v>
      </c>
      <c r="AA117" s="33">
        <v>1514</v>
      </c>
      <c r="AB117" s="33">
        <v>1420</v>
      </c>
      <c r="AC117" s="33">
        <v>1302</v>
      </c>
      <c r="AD117" s="33">
        <v>425</v>
      </c>
      <c r="AE117" s="33">
        <v>3759</v>
      </c>
      <c r="AF117" s="33">
        <v>890</v>
      </c>
      <c r="AG117" s="33">
        <v>1931</v>
      </c>
      <c r="AH117" s="33">
        <v>950</v>
      </c>
      <c r="AI117" s="33">
        <v>114</v>
      </c>
      <c r="AJ117" s="33">
        <v>2805</v>
      </c>
      <c r="AK117" s="33">
        <v>1012</v>
      </c>
    </row>
    <row r="118" spans="1:37" ht="13.9" customHeight="1" x14ac:dyDescent="0.25">
      <c r="A118" s="32" t="s">
        <v>1108</v>
      </c>
      <c r="B118" s="32" t="s">
        <v>1108</v>
      </c>
      <c r="C118" s="32" t="s">
        <v>1239</v>
      </c>
      <c r="D118" s="32" t="s">
        <v>1656</v>
      </c>
      <c r="E118" s="33">
        <v>19366</v>
      </c>
      <c r="F118" s="33">
        <v>10426</v>
      </c>
      <c r="G118" s="33">
        <v>7377</v>
      </c>
      <c r="H118" s="40">
        <v>26781913.73</v>
      </c>
      <c r="I118" s="37">
        <v>21710141.283</v>
      </c>
      <c r="J118" s="37">
        <v>21788612.567000002</v>
      </c>
      <c r="K118" s="33">
        <v>3662</v>
      </c>
      <c r="L118" s="33">
        <v>5005</v>
      </c>
      <c r="M118" s="33">
        <v>5280</v>
      </c>
      <c r="N118" s="37">
        <v>8434107.2719999999</v>
      </c>
      <c r="O118" s="40">
        <v>14745721.529999999</v>
      </c>
      <c r="P118" s="37">
        <v>19341128.015000001</v>
      </c>
      <c r="Q118" s="33">
        <v>15704</v>
      </c>
      <c r="R118" s="33">
        <v>5421</v>
      </c>
      <c r="S118" s="33">
        <v>2097</v>
      </c>
      <c r="T118" s="37">
        <v>18347806.458000001</v>
      </c>
      <c r="U118" s="35">
        <v>6964419.7527999999</v>
      </c>
      <c r="V118" s="35">
        <v>2447484.5517000002</v>
      </c>
      <c r="W118" s="33">
        <v>30254</v>
      </c>
      <c r="X118" s="33">
        <v>61450</v>
      </c>
      <c r="Y118" s="33">
        <v>96741</v>
      </c>
      <c r="Z118" s="33">
        <v>11007</v>
      </c>
      <c r="AA118" s="33">
        <v>4119</v>
      </c>
      <c r="AB118" s="33">
        <v>2552</v>
      </c>
      <c r="AC118" s="33">
        <v>3789</v>
      </c>
      <c r="AD118" s="33">
        <v>395</v>
      </c>
      <c r="AE118" s="33">
        <v>8115</v>
      </c>
      <c r="AF118" s="33">
        <v>1383</v>
      </c>
      <c r="AG118" s="33">
        <v>2274</v>
      </c>
      <c r="AH118" s="33">
        <v>1562</v>
      </c>
      <c r="AI118" s="33">
        <v>605</v>
      </c>
      <c r="AJ118" s="33">
        <v>5475</v>
      </c>
      <c r="AK118" s="33">
        <v>2642</v>
      </c>
    </row>
    <row r="119" spans="1:37" ht="28.9" customHeight="1" x14ac:dyDescent="0.25">
      <c r="A119" s="32" t="s">
        <v>1092</v>
      </c>
      <c r="B119" s="32" t="s">
        <v>1092</v>
      </c>
      <c r="C119" s="32" t="s">
        <v>1227</v>
      </c>
      <c r="D119" s="32" t="s">
        <v>1637</v>
      </c>
      <c r="E119" s="33">
        <v>6461</v>
      </c>
      <c r="F119" s="33">
        <v>4822</v>
      </c>
      <c r="G119" s="33">
        <v>5243</v>
      </c>
      <c r="H119" s="35">
        <v>9198429.6106000002</v>
      </c>
      <c r="I119" s="35">
        <v>9926839.4319000002</v>
      </c>
      <c r="J119" s="37">
        <v>14009764.204</v>
      </c>
      <c r="K119" s="33">
        <v>2449</v>
      </c>
      <c r="L119" s="33">
        <v>3241</v>
      </c>
      <c r="M119" s="33">
        <v>4587</v>
      </c>
      <c r="N119" s="35">
        <v>4857964.2747</v>
      </c>
      <c r="O119" s="35">
        <v>8165291.1468000002</v>
      </c>
      <c r="P119" s="37">
        <v>13272103.267000001</v>
      </c>
      <c r="Q119" s="33">
        <v>4012</v>
      </c>
      <c r="R119" s="33">
        <v>1581</v>
      </c>
      <c r="S119" s="33">
        <v>656</v>
      </c>
      <c r="T119" s="35">
        <v>4340465.3359000003</v>
      </c>
      <c r="U119" s="35">
        <v>1761548.2851</v>
      </c>
      <c r="V119" s="34">
        <v>737660.93651000003</v>
      </c>
      <c r="W119" s="33">
        <v>11495</v>
      </c>
      <c r="X119" s="33">
        <v>23947</v>
      </c>
      <c r="Y119" s="33">
        <v>49490</v>
      </c>
      <c r="Z119" s="33">
        <v>4030</v>
      </c>
      <c r="AA119" s="33">
        <v>2335</v>
      </c>
      <c r="AB119" s="33">
        <v>2051</v>
      </c>
      <c r="AC119" s="33">
        <v>1802</v>
      </c>
      <c r="AD119" s="33">
        <v>1799</v>
      </c>
      <c r="AE119" s="33">
        <v>4779</v>
      </c>
      <c r="AF119" s="33">
        <v>2625</v>
      </c>
      <c r="AG119" s="33">
        <v>2914</v>
      </c>
      <c r="AH119" s="33">
        <v>1627</v>
      </c>
      <c r="AI119" s="33">
        <v>96</v>
      </c>
      <c r="AJ119" s="33">
        <v>3630</v>
      </c>
      <c r="AK119" s="33">
        <v>1088</v>
      </c>
    </row>
    <row r="120" spans="1:37" ht="13.9" customHeight="1" x14ac:dyDescent="0.25">
      <c r="A120" s="32" t="s">
        <v>964</v>
      </c>
      <c r="B120" s="32" t="s">
        <v>964</v>
      </c>
      <c r="C120" s="32" t="s">
        <v>1157</v>
      </c>
      <c r="D120" s="32" t="s">
        <v>1545</v>
      </c>
      <c r="E120" s="33">
        <v>10906</v>
      </c>
      <c r="F120" s="33">
        <v>6073</v>
      </c>
      <c r="G120" s="33">
        <v>4606</v>
      </c>
      <c r="H120" s="37">
        <v>11627691.259</v>
      </c>
      <c r="I120" s="37">
        <v>10833867.856000001</v>
      </c>
      <c r="J120" s="37">
        <v>10895468.067</v>
      </c>
      <c r="K120" s="33">
        <v>3033</v>
      </c>
      <c r="L120" s="33">
        <v>3603</v>
      </c>
      <c r="M120" s="33">
        <v>3732</v>
      </c>
      <c r="N120" s="35">
        <v>5162377.1643000003</v>
      </c>
      <c r="O120" s="35">
        <v>9059218.6668999996</v>
      </c>
      <c r="P120" s="37">
        <v>10359586.596999999</v>
      </c>
      <c r="Q120" s="33">
        <v>7873</v>
      </c>
      <c r="R120" s="33">
        <v>2470</v>
      </c>
      <c r="S120" s="33">
        <v>874</v>
      </c>
      <c r="T120" s="35">
        <v>6465314.0942000002</v>
      </c>
      <c r="U120" s="35">
        <v>1774649.1894</v>
      </c>
      <c r="V120" s="34">
        <v>535881.46972000005</v>
      </c>
      <c r="W120" s="33">
        <v>12786</v>
      </c>
      <c r="X120" s="33">
        <v>27103</v>
      </c>
      <c r="Y120" s="33">
        <v>37582</v>
      </c>
      <c r="Z120" s="33">
        <v>5891</v>
      </c>
      <c r="AA120" s="33">
        <v>2557</v>
      </c>
      <c r="AB120" s="33">
        <v>1564</v>
      </c>
      <c r="AC120" s="33">
        <v>2251</v>
      </c>
      <c r="AD120" s="33">
        <v>687</v>
      </c>
      <c r="AE120" s="33">
        <v>5430</v>
      </c>
      <c r="AF120" s="33">
        <v>1047</v>
      </c>
      <c r="AG120" s="33">
        <v>1454</v>
      </c>
      <c r="AH120" s="33">
        <v>1561</v>
      </c>
      <c r="AI120" s="33">
        <v>167</v>
      </c>
      <c r="AJ120" s="33">
        <v>3605</v>
      </c>
      <c r="AK120" s="33">
        <v>590</v>
      </c>
    </row>
    <row r="121" spans="1:37" ht="13.9" customHeight="1" x14ac:dyDescent="0.25">
      <c r="A121" s="32" t="s">
        <v>1200</v>
      </c>
      <c r="B121" s="32" t="s">
        <v>1200</v>
      </c>
      <c r="C121" s="32" t="s">
        <v>1201</v>
      </c>
      <c r="D121" s="32" t="s">
        <v>1598</v>
      </c>
      <c r="E121" s="33">
        <v>1069</v>
      </c>
      <c r="F121" s="33">
        <v>290</v>
      </c>
      <c r="G121" s="33">
        <v>166</v>
      </c>
      <c r="H121" s="35">
        <v>4510235.3931999998</v>
      </c>
      <c r="I121" s="35">
        <v>1377448.2197</v>
      </c>
      <c r="J121" s="34">
        <v>924065.82380999997</v>
      </c>
      <c r="K121" s="33">
        <v>18</v>
      </c>
      <c r="L121" s="33">
        <v>75</v>
      </c>
      <c r="M121" s="33">
        <v>114</v>
      </c>
      <c r="N121" s="36">
        <v>88927.322908999995</v>
      </c>
      <c r="O121" s="34">
        <v>402159.39152</v>
      </c>
      <c r="P121" s="34">
        <v>660979.02691999997</v>
      </c>
      <c r="Q121" s="33">
        <v>1051</v>
      </c>
      <c r="R121" s="33">
        <v>215</v>
      </c>
      <c r="S121" s="33">
        <v>52</v>
      </c>
      <c r="T121" s="35">
        <v>4421308.0702999998</v>
      </c>
      <c r="U121" s="34">
        <v>975288.82814</v>
      </c>
      <c r="V121" s="34">
        <v>263086.79689</v>
      </c>
      <c r="W121" s="33">
        <v>3666</v>
      </c>
      <c r="X121" s="33">
        <v>3675</v>
      </c>
      <c r="Y121" s="33">
        <v>4579</v>
      </c>
      <c r="Z121" s="33">
        <v>819</v>
      </c>
      <c r="AA121" s="33">
        <v>151</v>
      </c>
      <c r="AB121" s="33">
        <v>82</v>
      </c>
      <c r="AC121" s="33">
        <v>106</v>
      </c>
      <c r="AD121" s="33">
        <v>19</v>
      </c>
      <c r="AE121" s="33">
        <v>259</v>
      </c>
      <c r="AF121" s="33">
        <v>43</v>
      </c>
      <c r="AG121" s="33">
        <v>82</v>
      </c>
      <c r="AH121" s="33">
        <v>32</v>
      </c>
      <c r="AI121" s="33">
        <v>26</v>
      </c>
      <c r="AJ121" s="33">
        <v>117</v>
      </c>
      <c r="AK121" s="33">
        <v>12</v>
      </c>
    </row>
    <row r="122" spans="1:37" ht="28.9" customHeight="1" x14ac:dyDescent="0.25">
      <c r="A122" s="32" t="s">
        <v>990</v>
      </c>
      <c r="B122" s="32" t="s">
        <v>990</v>
      </c>
      <c r="C122" s="32" t="s">
        <v>1174</v>
      </c>
      <c r="D122" s="32" t="s">
        <v>1563</v>
      </c>
      <c r="E122" s="33">
        <v>11174</v>
      </c>
      <c r="F122" s="33">
        <v>5337</v>
      </c>
      <c r="G122" s="33">
        <v>3447</v>
      </c>
      <c r="H122" s="37">
        <v>13115810.831</v>
      </c>
      <c r="I122" s="37">
        <v>10242547.775</v>
      </c>
      <c r="J122" s="35">
        <v>9084261.2026000004</v>
      </c>
      <c r="K122" s="33">
        <v>2468</v>
      </c>
      <c r="L122" s="33">
        <v>3040</v>
      </c>
      <c r="M122" s="33">
        <v>2727</v>
      </c>
      <c r="N122" s="35">
        <v>5117886.8481999999</v>
      </c>
      <c r="O122" s="35">
        <v>8298752.4632000001</v>
      </c>
      <c r="P122" s="37">
        <v>8485208.3739999998</v>
      </c>
      <c r="Q122" s="33">
        <v>8706</v>
      </c>
      <c r="R122" s="33">
        <v>2297</v>
      </c>
      <c r="S122" s="33">
        <v>720</v>
      </c>
      <c r="T122" s="35">
        <v>7997923.9825999998</v>
      </c>
      <c r="U122" s="35">
        <v>1943795.3115999999</v>
      </c>
      <c r="V122" s="34">
        <v>599052.82860999997</v>
      </c>
      <c r="W122" s="33">
        <v>15907</v>
      </c>
      <c r="X122" s="33">
        <v>31278</v>
      </c>
      <c r="Y122" s="33">
        <v>36745</v>
      </c>
      <c r="Z122" s="33">
        <v>5354</v>
      </c>
      <c r="AA122" s="33">
        <v>2165</v>
      </c>
      <c r="AB122" s="33">
        <v>1154</v>
      </c>
      <c r="AC122" s="33">
        <v>2075</v>
      </c>
      <c r="AD122" s="33">
        <v>1149</v>
      </c>
      <c r="AE122" s="33">
        <v>3554</v>
      </c>
      <c r="AF122" s="33">
        <v>902</v>
      </c>
      <c r="AG122" s="33">
        <v>1166</v>
      </c>
      <c r="AH122" s="33">
        <v>836</v>
      </c>
      <c r="AI122" s="33">
        <v>84</v>
      </c>
      <c r="AJ122" s="33">
        <v>2996</v>
      </c>
      <c r="AK122" s="33">
        <v>233</v>
      </c>
    </row>
    <row r="123" spans="1:37" ht="13.9" customHeight="1" x14ac:dyDescent="0.25">
      <c r="A123" s="32" t="s">
        <v>978</v>
      </c>
      <c r="B123" s="32" t="s">
        <v>978</v>
      </c>
      <c r="C123" s="32" t="s">
        <v>1164</v>
      </c>
      <c r="D123" s="32" t="s">
        <v>1554</v>
      </c>
      <c r="E123" s="33">
        <v>24996</v>
      </c>
      <c r="F123" s="33">
        <v>9861</v>
      </c>
      <c r="G123" s="33">
        <v>3858</v>
      </c>
      <c r="H123" s="37">
        <v>31472888.250999998</v>
      </c>
      <c r="I123" s="37">
        <v>18011748.438999999</v>
      </c>
      <c r="J123" s="37">
        <v>8877907.0209999997</v>
      </c>
      <c r="K123" s="33">
        <v>5960</v>
      </c>
      <c r="L123" s="33">
        <v>5579</v>
      </c>
      <c r="M123" s="33">
        <v>3082</v>
      </c>
      <c r="N123" s="37">
        <v>12676649.028000001</v>
      </c>
      <c r="O123" s="40">
        <v>13872280.220000001</v>
      </c>
      <c r="P123" s="35">
        <v>8132258.8735999996</v>
      </c>
      <c r="Q123" s="33">
        <v>19036</v>
      </c>
      <c r="R123" s="33">
        <v>4282</v>
      </c>
      <c r="S123" s="33">
        <v>776</v>
      </c>
      <c r="T123" s="37">
        <v>18796239.223000001</v>
      </c>
      <c r="U123" s="35">
        <v>4139468.2182999998</v>
      </c>
      <c r="V123" s="34">
        <v>745648.14743000001</v>
      </c>
      <c r="W123" s="33">
        <v>39865</v>
      </c>
      <c r="X123" s="33">
        <v>51783</v>
      </c>
      <c r="Y123" s="33">
        <v>33803</v>
      </c>
      <c r="Z123" s="33">
        <v>12638</v>
      </c>
      <c r="AA123" s="33">
        <v>3707</v>
      </c>
      <c r="AB123" s="33">
        <v>1258</v>
      </c>
      <c r="AC123" s="33">
        <v>1237</v>
      </c>
      <c r="AD123" s="33">
        <v>842</v>
      </c>
      <c r="AE123" s="33">
        <v>7606</v>
      </c>
      <c r="AF123" s="33">
        <v>314</v>
      </c>
      <c r="AG123" s="33">
        <v>1598</v>
      </c>
      <c r="AH123" s="33">
        <v>563</v>
      </c>
      <c r="AI123" s="33">
        <v>50</v>
      </c>
      <c r="AJ123" s="33">
        <v>3953</v>
      </c>
      <c r="AK123" s="33">
        <v>981</v>
      </c>
    </row>
    <row r="124" spans="1:37" ht="28.9" customHeight="1" x14ac:dyDescent="0.25">
      <c r="A124" s="32" t="s">
        <v>1221</v>
      </c>
      <c r="B124" s="32" t="s">
        <v>1221</v>
      </c>
      <c r="C124" s="32" t="s">
        <v>1222</v>
      </c>
      <c r="D124" s="32" t="s">
        <v>1630</v>
      </c>
      <c r="E124" s="33">
        <v>1695</v>
      </c>
      <c r="F124" s="33">
        <v>665</v>
      </c>
      <c r="G124" s="33">
        <v>221</v>
      </c>
      <c r="H124" s="35">
        <v>1627142.9924999999</v>
      </c>
      <c r="I124" s="34">
        <v>928512.88873000001</v>
      </c>
      <c r="J124" s="34">
        <v>322648.55416</v>
      </c>
      <c r="K124" s="33">
        <v>168</v>
      </c>
      <c r="L124" s="33">
        <v>114</v>
      </c>
      <c r="M124" s="33">
        <v>52</v>
      </c>
      <c r="N124" s="34">
        <v>505027.03042999998</v>
      </c>
      <c r="O124" s="34">
        <v>365477.24484</v>
      </c>
      <c r="P124" s="34">
        <v>184765.01128999999</v>
      </c>
      <c r="Q124" s="33">
        <v>1527</v>
      </c>
      <c r="R124" s="33">
        <v>551</v>
      </c>
      <c r="S124" s="33">
        <v>169</v>
      </c>
      <c r="T124" s="35">
        <v>1122115.9620999999</v>
      </c>
      <c r="U124" s="34">
        <v>563035.64387999999</v>
      </c>
      <c r="V124" s="34">
        <v>137883.54287</v>
      </c>
      <c r="W124" s="33">
        <v>3240</v>
      </c>
      <c r="X124" s="33">
        <v>2490</v>
      </c>
      <c r="Y124" s="33">
        <v>1069</v>
      </c>
      <c r="Z124" s="33">
        <v>850</v>
      </c>
      <c r="AA124" s="33">
        <v>180</v>
      </c>
      <c r="AB124" s="33">
        <v>43</v>
      </c>
      <c r="AC124" s="33">
        <v>171</v>
      </c>
      <c r="AD124" s="33">
        <v>51</v>
      </c>
      <c r="AE124" s="33">
        <v>235</v>
      </c>
      <c r="AF124" s="33">
        <v>61</v>
      </c>
      <c r="AG124" s="33">
        <v>111</v>
      </c>
      <c r="AH124" s="33">
        <v>92</v>
      </c>
      <c r="AI124" s="33">
        <v>6</v>
      </c>
      <c r="AJ124" s="33">
        <v>120</v>
      </c>
      <c r="AK124" s="33">
        <v>25</v>
      </c>
    </row>
    <row r="125" spans="1:37" ht="28.9" customHeight="1" x14ac:dyDescent="0.25">
      <c r="A125" s="32" t="s">
        <v>1233</v>
      </c>
      <c r="B125" s="32" t="s">
        <v>1233</v>
      </c>
      <c r="C125" s="32" t="s">
        <v>1234</v>
      </c>
      <c r="D125" s="32" t="s">
        <v>1646</v>
      </c>
      <c r="E125" s="33">
        <v>1800</v>
      </c>
      <c r="F125" s="33">
        <v>418</v>
      </c>
      <c r="G125" s="33">
        <v>120</v>
      </c>
      <c r="H125" s="33">
        <v>5174931</v>
      </c>
      <c r="I125" s="33">
        <v>1627231</v>
      </c>
      <c r="J125" s="33">
        <v>890285</v>
      </c>
      <c r="K125" s="33">
        <v>43</v>
      </c>
      <c r="L125" s="33">
        <v>37</v>
      </c>
      <c r="M125" s="33">
        <v>29</v>
      </c>
      <c r="N125" s="33">
        <v>224474</v>
      </c>
      <c r="O125" s="33">
        <v>365443</v>
      </c>
      <c r="P125" s="33">
        <v>401550</v>
      </c>
      <c r="Q125" s="33">
        <v>1757</v>
      </c>
      <c r="R125" s="33">
        <v>381</v>
      </c>
      <c r="S125" s="33">
        <v>91</v>
      </c>
      <c r="T125" s="33">
        <v>4950457</v>
      </c>
      <c r="U125" s="33">
        <v>1261788</v>
      </c>
      <c r="V125" s="33">
        <v>488735</v>
      </c>
      <c r="W125" s="33">
        <v>5358</v>
      </c>
      <c r="X125" s="33">
        <v>2840</v>
      </c>
      <c r="Y125" s="33">
        <v>2518</v>
      </c>
      <c r="Z125" s="33">
        <v>1233</v>
      </c>
      <c r="AA125" s="33">
        <v>165</v>
      </c>
      <c r="AB125" s="33">
        <v>32</v>
      </c>
      <c r="AC125" s="33">
        <v>158</v>
      </c>
      <c r="AD125" s="33">
        <v>20</v>
      </c>
      <c r="AE125" s="33">
        <v>266</v>
      </c>
      <c r="AF125" s="33">
        <v>37</v>
      </c>
      <c r="AG125" s="33">
        <v>54</v>
      </c>
      <c r="AH125" s="33">
        <v>58</v>
      </c>
      <c r="AI125" s="33">
        <v>9</v>
      </c>
      <c r="AJ125" s="33">
        <v>76</v>
      </c>
      <c r="AK125" s="33">
        <v>35</v>
      </c>
    </row>
    <row r="126" spans="1:37" ht="28.9" customHeight="1" x14ac:dyDescent="0.25">
      <c r="A126" s="32" t="s">
        <v>1046</v>
      </c>
      <c r="B126" s="32" t="s">
        <v>1046</v>
      </c>
      <c r="C126" s="32" t="s">
        <v>1202</v>
      </c>
      <c r="D126" s="32" t="s">
        <v>1599</v>
      </c>
      <c r="E126" s="33">
        <v>10443</v>
      </c>
      <c r="F126" s="33">
        <v>7123</v>
      </c>
      <c r="G126" s="33">
        <v>7567</v>
      </c>
      <c r="H126" s="37">
        <v>14092330.473999999</v>
      </c>
      <c r="I126" s="37">
        <v>15000673.732000001</v>
      </c>
      <c r="J126" s="37">
        <v>21541156.611000001</v>
      </c>
      <c r="K126" s="33">
        <v>2771</v>
      </c>
      <c r="L126" s="33">
        <v>4157</v>
      </c>
      <c r="M126" s="33">
        <v>6180</v>
      </c>
      <c r="N126" s="35">
        <v>5562599.7045999998</v>
      </c>
      <c r="O126" s="40">
        <v>11368386.42</v>
      </c>
      <c r="P126" s="37">
        <v>19944384.157000002</v>
      </c>
      <c r="Q126" s="33">
        <v>7672</v>
      </c>
      <c r="R126" s="33">
        <v>2966</v>
      </c>
      <c r="S126" s="33">
        <v>1387</v>
      </c>
      <c r="T126" s="35">
        <v>8529730.7698999997</v>
      </c>
      <c r="U126" s="35">
        <v>3632287.3124000002</v>
      </c>
      <c r="V126" s="35">
        <v>1596772.4543000001</v>
      </c>
      <c r="W126" s="33">
        <v>15505</v>
      </c>
      <c r="X126" s="33">
        <v>39506</v>
      </c>
      <c r="Y126" s="33">
        <v>90088</v>
      </c>
      <c r="Z126" s="33">
        <v>6108</v>
      </c>
      <c r="AA126" s="33">
        <v>3253</v>
      </c>
      <c r="AB126" s="33">
        <v>2710</v>
      </c>
      <c r="AC126" s="33">
        <v>2619</v>
      </c>
      <c r="AD126" s="33">
        <v>2448</v>
      </c>
      <c r="AE126" s="33">
        <v>6081</v>
      </c>
      <c r="AF126" s="33">
        <v>4060</v>
      </c>
      <c r="AG126" s="33">
        <v>8697</v>
      </c>
      <c r="AH126" s="33">
        <v>2372</v>
      </c>
      <c r="AI126" s="33">
        <v>791</v>
      </c>
      <c r="AJ126" s="33">
        <v>5476</v>
      </c>
      <c r="AK126" s="33">
        <v>1148</v>
      </c>
    </row>
    <row r="127" spans="1:37" ht="13.9" customHeight="1" x14ac:dyDescent="0.25">
      <c r="A127" s="32" t="s">
        <v>1170</v>
      </c>
      <c r="B127" s="32" t="s">
        <v>1170</v>
      </c>
      <c r="C127" s="32" t="s">
        <v>1171</v>
      </c>
      <c r="D127" s="32" t="s">
        <v>1560</v>
      </c>
      <c r="E127" s="33">
        <v>329</v>
      </c>
      <c r="F127" s="33">
        <v>215</v>
      </c>
      <c r="G127" s="33">
        <v>125</v>
      </c>
      <c r="H127" s="34">
        <v>690108.65159000002</v>
      </c>
      <c r="I127" s="34">
        <v>489048.81582999998</v>
      </c>
      <c r="J127" s="34">
        <v>319953.85084000003</v>
      </c>
      <c r="K127" s="33">
        <v>24</v>
      </c>
      <c r="L127" s="33">
        <v>95</v>
      </c>
      <c r="M127" s="33">
        <v>61</v>
      </c>
      <c r="N127" s="36">
        <v>65107.734128999997</v>
      </c>
      <c r="O127" s="34">
        <v>243682.61418</v>
      </c>
      <c r="P127" s="34">
        <v>175843.04353</v>
      </c>
      <c r="Q127" s="33">
        <v>305</v>
      </c>
      <c r="R127" s="33">
        <v>120</v>
      </c>
      <c r="S127" s="33">
        <v>64</v>
      </c>
      <c r="T127" s="34">
        <v>625000.91746000003</v>
      </c>
      <c r="U127" s="34">
        <v>245366.20165</v>
      </c>
      <c r="V127" s="34">
        <v>144110.80731999999</v>
      </c>
      <c r="W127" s="33">
        <v>875</v>
      </c>
      <c r="X127" s="33">
        <v>1640</v>
      </c>
      <c r="Y127" s="33">
        <v>1434</v>
      </c>
      <c r="Z127" s="33">
        <v>197</v>
      </c>
      <c r="AA127" s="33">
        <v>85</v>
      </c>
      <c r="AB127" s="33">
        <v>22</v>
      </c>
      <c r="AC127" s="33">
        <v>75</v>
      </c>
      <c r="AD127" s="33">
        <v>14</v>
      </c>
      <c r="AE127" s="33">
        <v>153</v>
      </c>
      <c r="AF127" s="33">
        <v>36</v>
      </c>
      <c r="AG127" s="33">
        <v>83</v>
      </c>
      <c r="AH127" s="33">
        <v>22</v>
      </c>
      <c r="AI127" s="33">
        <v>6</v>
      </c>
      <c r="AJ127" s="33">
        <v>84</v>
      </c>
      <c r="AK127" s="33">
        <v>21</v>
      </c>
    </row>
    <row r="128" spans="1:37" ht="28.9" customHeight="1" x14ac:dyDescent="0.25">
      <c r="A128" s="32" t="s">
        <v>1044</v>
      </c>
      <c r="B128" s="32" t="s">
        <v>1044</v>
      </c>
      <c r="C128" s="32" t="s">
        <v>1199</v>
      </c>
      <c r="D128" s="32" t="s">
        <v>1596</v>
      </c>
      <c r="E128" s="33">
        <v>2718</v>
      </c>
      <c r="F128" s="33">
        <v>2125</v>
      </c>
      <c r="G128" s="33">
        <v>2957</v>
      </c>
      <c r="H128" s="37">
        <v>3027528.5249999999</v>
      </c>
      <c r="I128" s="35">
        <v>3902750.1321999999</v>
      </c>
      <c r="J128" s="35">
        <v>6888792.8863000004</v>
      </c>
      <c r="K128" s="33">
        <v>1060</v>
      </c>
      <c r="L128" s="33">
        <v>1446</v>
      </c>
      <c r="M128" s="33">
        <v>2529</v>
      </c>
      <c r="N128" s="35">
        <v>1794402.5444</v>
      </c>
      <c r="O128" s="35">
        <v>3299849.0162999998</v>
      </c>
      <c r="P128" s="35">
        <v>6351023.5756000001</v>
      </c>
      <c r="Q128" s="33">
        <v>1658</v>
      </c>
      <c r="R128" s="33">
        <v>679</v>
      </c>
      <c r="S128" s="33">
        <v>428</v>
      </c>
      <c r="T128" s="35">
        <v>1233125.9807</v>
      </c>
      <c r="U128" s="34">
        <v>602901.11595999997</v>
      </c>
      <c r="V128" s="34">
        <v>537769.31064000004</v>
      </c>
      <c r="W128" s="33">
        <v>4514</v>
      </c>
      <c r="X128" s="33">
        <v>11536</v>
      </c>
      <c r="Y128" s="33">
        <v>25407</v>
      </c>
      <c r="Z128" s="33">
        <v>1589</v>
      </c>
      <c r="AA128" s="33">
        <v>940</v>
      </c>
      <c r="AB128" s="33">
        <v>882</v>
      </c>
      <c r="AC128" s="33">
        <v>1070</v>
      </c>
      <c r="AD128" s="33">
        <v>550</v>
      </c>
      <c r="AE128" s="33">
        <v>2670</v>
      </c>
      <c r="AF128" s="33">
        <v>382</v>
      </c>
      <c r="AG128" s="33">
        <v>1160</v>
      </c>
      <c r="AH128" s="33">
        <v>626</v>
      </c>
      <c r="AI128" s="33">
        <v>149</v>
      </c>
      <c r="AJ128" s="33">
        <v>2147</v>
      </c>
      <c r="AK128" s="33">
        <v>808</v>
      </c>
    </row>
    <row r="129" spans="1:37" ht="13.9" customHeight="1" x14ac:dyDescent="0.25">
      <c r="A129" s="32" t="s">
        <v>893</v>
      </c>
      <c r="B129" s="32" t="s">
        <v>893</v>
      </c>
      <c r="C129" s="32" t="s">
        <v>1520</v>
      </c>
      <c r="D129" s="32" t="s">
        <v>1520</v>
      </c>
      <c r="E129" s="33">
        <v>8435</v>
      </c>
      <c r="F129" s="33">
        <v>5976</v>
      </c>
      <c r="G129" s="33">
        <v>5096</v>
      </c>
      <c r="H129" s="37">
        <v>10954172.943</v>
      </c>
      <c r="I129" s="37">
        <v>12468221.601</v>
      </c>
      <c r="J129" s="37">
        <v>12896470.363</v>
      </c>
      <c r="K129" s="33">
        <v>2651</v>
      </c>
      <c r="L129" s="33">
        <v>3959</v>
      </c>
      <c r="M129" s="33">
        <v>4356</v>
      </c>
      <c r="N129" s="35">
        <v>5302607.7817000002</v>
      </c>
      <c r="O129" s="40">
        <v>10012107.84</v>
      </c>
      <c r="P129" s="37">
        <v>12010301.677999999</v>
      </c>
      <c r="Q129" s="33">
        <v>5784</v>
      </c>
      <c r="R129" s="33">
        <v>2017</v>
      </c>
      <c r="S129" s="33">
        <v>740</v>
      </c>
      <c r="T129" s="35">
        <v>5651565.1611000001</v>
      </c>
      <c r="U129" s="35">
        <v>2456113.7604</v>
      </c>
      <c r="V129" s="34">
        <v>886168.68565999996</v>
      </c>
      <c r="W129" s="33">
        <v>11746</v>
      </c>
      <c r="X129" s="33">
        <v>24259</v>
      </c>
      <c r="Y129" s="33">
        <v>30465</v>
      </c>
      <c r="Z129" s="33">
        <v>5375</v>
      </c>
      <c r="AA129" s="33">
        <v>2981</v>
      </c>
      <c r="AB129" s="33">
        <v>1926</v>
      </c>
      <c r="AC129" s="33">
        <v>1426</v>
      </c>
      <c r="AD129" s="33">
        <v>321</v>
      </c>
      <c r="AE129" s="33">
        <v>5680</v>
      </c>
      <c r="AF129" s="33">
        <v>1327</v>
      </c>
      <c r="AG129" s="33">
        <v>1902</v>
      </c>
      <c r="AH129" s="33">
        <v>1072</v>
      </c>
      <c r="AI129" s="33">
        <v>421</v>
      </c>
      <c r="AJ129" s="33">
        <v>3905</v>
      </c>
      <c r="AK129" s="33">
        <v>1353</v>
      </c>
    </row>
    <row r="130" spans="1:37" ht="13.9" customHeight="1" x14ac:dyDescent="0.25">
      <c r="A130" s="32" t="s">
        <v>871</v>
      </c>
      <c r="B130" s="32" t="s">
        <v>871</v>
      </c>
      <c r="C130" s="32" t="s">
        <v>1255</v>
      </c>
      <c r="D130" s="32" t="s">
        <v>1682</v>
      </c>
      <c r="E130" s="33">
        <v>18281</v>
      </c>
      <c r="F130" s="33">
        <v>10436</v>
      </c>
      <c r="G130" s="33">
        <v>7441</v>
      </c>
      <c r="H130" s="37">
        <v>23966720.311999999</v>
      </c>
      <c r="I130" s="37">
        <v>22706968.717999998</v>
      </c>
      <c r="J130" s="37">
        <v>20201744.287</v>
      </c>
      <c r="K130" s="33">
        <v>5742</v>
      </c>
      <c r="L130" s="33">
        <v>7238</v>
      </c>
      <c r="M130" s="33">
        <v>6489</v>
      </c>
      <c r="N130" s="40">
        <v>11993629.720000001</v>
      </c>
      <c r="O130" s="37">
        <v>19472968.256999999</v>
      </c>
      <c r="P130" s="37">
        <v>19301341.945999999</v>
      </c>
      <c r="Q130" s="33">
        <v>12539</v>
      </c>
      <c r="R130" s="33">
        <v>3198</v>
      </c>
      <c r="S130" s="33">
        <v>952</v>
      </c>
      <c r="T130" s="37">
        <v>11973090.591</v>
      </c>
      <c r="U130" s="35">
        <v>3234000.4602000001</v>
      </c>
      <c r="V130" s="34">
        <v>900402.34065000003</v>
      </c>
      <c r="W130" s="33">
        <v>34684</v>
      </c>
      <c r="X130" s="33">
        <v>67878</v>
      </c>
      <c r="Y130" s="33">
        <v>77154</v>
      </c>
      <c r="Z130" s="33">
        <v>10742</v>
      </c>
      <c r="AA130" s="33">
        <v>5139</v>
      </c>
      <c r="AB130" s="33">
        <v>2957</v>
      </c>
      <c r="AC130" s="33">
        <v>3060</v>
      </c>
      <c r="AD130" s="33">
        <v>1191</v>
      </c>
      <c r="AE130" s="33">
        <v>9311</v>
      </c>
      <c r="AF130" s="33">
        <v>598</v>
      </c>
      <c r="AG130" s="33">
        <v>2514</v>
      </c>
      <c r="AH130" s="33">
        <v>2146</v>
      </c>
      <c r="AI130" s="33">
        <v>215</v>
      </c>
      <c r="AJ130" s="33">
        <v>6291</v>
      </c>
      <c r="AK130" s="33">
        <v>920</v>
      </c>
    </row>
    <row r="131" spans="1:37" ht="13.9" customHeight="1" x14ac:dyDescent="0.25">
      <c r="A131" s="32" t="s">
        <v>1106</v>
      </c>
      <c r="B131" s="32" t="s">
        <v>1106</v>
      </c>
      <c r="C131" s="32" t="s">
        <v>1236</v>
      </c>
      <c r="D131" s="32" t="s">
        <v>1650</v>
      </c>
      <c r="E131" s="33">
        <v>7629</v>
      </c>
      <c r="F131" s="33">
        <v>5367</v>
      </c>
      <c r="G131" s="33">
        <v>3748</v>
      </c>
      <c r="H131" s="40">
        <v>12226198.59</v>
      </c>
      <c r="I131" s="37">
        <v>10802747.696</v>
      </c>
      <c r="J131" s="37">
        <v>10535816.846999999</v>
      </c>
      <c r="K131" s="33">
        <v>1629</v>
      </c>
      <c r="L131" s="33">
        <v>2179</v>
      </c>
      <c r="M131" s="33">
        <v>2606</v>
      </c>
      <c r="N131" s="35">
        <v>3902518.3547</v>
      </c>
      <c r="O131" s="35">
        <v>6114396.4879000001</v>
      </c>
      <c r="P131" s="35">
        <v>8580841.0001999997</v>
      </c>
      <c r="Q131" s="33">
        <v>6000</v>
      </c>
      <c r="R131" s="33">
        <v>3188</v>
      </c>
      <c r="S131" s="33">
        <v>1142</v>
      </c>
      <c r="T131" s="35">
        <v>8323680.2347999997</v>
      </c>
      <c r="U131" s="37">
        <v>4688351.2079999996</v>
      </c>
      <c r="V131" s="35">
        <v>1954975.8472</v>
      </c>
      <c r="W131" s="33">
        <v>12240</v>
      </c>
      <c r="X131" s="33">
        <v>22904</v>
      </c>
      <c r="Y131" s="33">
        <v>37803</v>
      </c>
      <c r="Z131" s="33">
        <v>3696</v>
      </c>
      <c r="AA131" s="33">
        <v>1817</v>
      </c>
      <c r="AB131" s="33">
        <v>1045</v>
      </c>
      <c r="AC131" s="33">
        <v>1718</v>
      </c>
      <c r="AD131" s="33">
        <v>587</v>
      </c>
      <c r="AE131" s="33">
        <v>3590</v>
      </c>
      <c r="AF131" s="33">
        <v>983</v>
      </c>
      <c r="AG131" s="33">
        <v>1780</v>
      </c>
      <c r="AH131" s="33">
        <v>820</v>
      </c>
      <c r="AI131" s="33">
        <v>359</v>
      </c>
      <c r="AJ131" s="33">
        <v>2634</v>
      </c>
      <c r="AK131" s="33">
        <v>1199</v>
      </c>
    </row>
    <row r="132" spans="1:37" ht="13.9" customHeight="1" x14ac:dyDescent="0.25">
      <c r="A132" s="32" t="s">
        <v>1026</v>
      </c>
      <c r="B132" s="32" t="s">
        <v>1026</v>
      </c>
      <c r="C132" s="32" t="s">
        <v>1192</v>
      </c>
      <c r="D132" s="32" t="s">
        <v>1606</v>
      </c>
      <c r="E132" s="33">
        <v>16373</v>
      </c>
      <c r="F132" s="33">
        <v>11393</v>
      </c>
      <c r="G132" s="33">
        <v>9577</v>
      </c>
      <c r="H132" s="37">
        <v>24719939.671999998</v>
      </c>
      <c r="I132" s="40">
        <v>26454217.785</v>
      </c>
      <c r="J132" s="37">
        <v>25829805.033</v>
      </c>
      <c r="K132" s="33">
        <v>5738</v>
      </c>
      <c r="L132" s="33">
        <v>8217</v>
      </c>
      <c r="M132" s="33">
        <v>8518</v>
      </c>
      <c r="N132" s="35">
        <v>12338384.76</v>
      </c>
      <c r="O132" s="37">
        <v>22106702.916000001</v>
      </c>
      <c r="P132" s="37">
        <v>24373175.304000001</v>
      </c>
      <c r="Q132" s="33">
        <v>10635</v>
      </c>
      <c r="R132" s="33">
        <v>3176</v>
      </c>
      <c r="S132" s="33">
        <v>1059</v>
      </c>
      <c r="T132" s="35">
        <v>12381554.912</v>
      </c>
      <c r="U132" s="35">
        <v>4347514.8695</v>
      </c>
      <c r="V132" s="35">
        <v>1456629.7287000001</v>
      </c>
      <c r="W132" s="33">
        <v>31569</v>
      </c>
      <c r="X132" s="33">
        <v>70091</v>
      </c>
      <c r="Y132" s="33">
        <v>92083</v>
      </c>
      <c r="Z132" s="33">
        <v>9499</v>
      </c>
      <c r="AA132" s="33">
        <v>5509</v>
      </c>
      <c r="AB132" s="33">
        <v>3612</v>
      </c>
      <c r="AC132" s="33">
        <v>3200</v>
      </c>
      <c r="AD132" s="33">
        <v>988</v>
      </c>
      <c r="AE132" s="33">
        <v>10761</v>
      </c>
      <c r="AF132" s="33">
        <v>1364</v>
      </c>
      <c r="AG132" s="33">
        <v>4045</v>
      </c>
      <c r="AH132" s="33">
        <v>2074</v>
      </c>
      <c r="AI132" s="33">
        <v>460</v>
      </c>
      <c r="AJ132" s="33">
        <v>7427</v>
      </c>
      <c r="AK132" s="33">
        <v>1082</v>
      </c>
    </row>
    <row r="133" spans="1:37" ht="13.9" customHeight="1" x14ac:dyDescent="0.25">
      <c r="A133" s="32" t="s">
        <v>1056</v>
      </c>
      <c r="B133" s="32" t="s">
        <v>1056</v>
      </c>
      <c r="C133" s="32" t="s">
        <v>1206</v>
      </c>
      <c r="D133" s="32" t="s">
        <v>1575</v>
      </c>
      <c r="E133" s="33">
        <v>8760</v>
      </c>
      <c r="F133" s="33">
        <v>6035</v>
      </c>
      <c r="G133" s="33">
        <v>5280</v>
      </c>
      <c r="H133" s="37">
        <v>14860313.296</v>
      </c>
      <c r="I133" s="37">
        <v>13885002.52</v>
      </c>
      <c r="J133" s="37">
        <v>14642757.325999999</v>
      </c>
      <c r="K133" s="33">
        <v>3334</v>
      </c>
      <c r="L133" s="33">
        <v>4239</v>
      </c>
      <c r="M133" s="33">
        <v>4605</v>
      </c>
      <c r="N133" s="35">
        <v>6874660.9764999999</v>
      </c>
      <c r="O133" s="37">
        <v>11005275.385</v>
      </c>
      <c r="P133" s="37">
        <v>13624898.118000001</v>
      </c>
      <c r="Q133" s="33">
        <v>5426</v>
      </c>
      <c r="R133" s="33">
        <v>1796</v>
      </c>
      <c r="S133" s="33">
        <v>675</v>
      </c>
      <c r="T133" s="37">
        <v>7985652.3198999995</v>
      </c>
      <c r="U133" s="35">
        <v>2879727.1346999998</v>
      </c>
      <c r="V133" s="35">
        <v>1017859.2084</v>
      </c>
      <c r="W133" s="33">
        <v>21873</v>
      </c>
      <c r="X133" s="33">
        <v>40591</v>
      </c>
      <c r="Y133" s="33">
        <v>59809</v>
      </c>
      <c r="Z133" s="33">
        <v>5148</v>
      </c>
      <c r="AA133" s="33">
        <v>2736</v>
      </c>
      <c r="AB133" s="33">
        <v>1838</v>
      </c>
      <c r="AC133" s="33">
        <v>2469</v>
      </c>
      <c r="AD133" s="33">
        <v>726</v>
      </c>
      <c r="AE133" s="33">
        <v>5512</v>
      </c>
      <c r="AF133" s="33">
        <v>943</v>
      </c>
      <c r="AG133" s="33">
        <v>2276</v>
      </c>
      <c r="AH133" s="33">
        <v>765</v>
      </c>
      <c r="AI133" s="33">
        <v>315</v>
      </c>
      <c r="AJ133" s="33">
        <v>3862</v>
      </c>
      <c r="AK133" s="33">
        <v>1215</v>
      </c>
    </row>
    <row r="134" spans="1:37" ht="13.9" customHeight="1" x14ac:dyDescent="0.25">
      <c r="A134" s="32" t="s">
        <v>1006</v>
      </c>
      <c r="B134" s="32" t="s">
        <v>1006</v>
      </c>
      <c r="C134" s="32" t="s">
        <v>1183</v>
      </c>
      <c r="D134" s="32" t="s">
        <v>1647</v>
      </c>
      <c r="E134" s="33">
        <v>11397</v>
      </c>
      <c r="F134" s="33">
        <v>8751</v>
      </c>
      <c r="G134" s="33">
        <v>7111</v>
      </c>
      <c r="H134" s="37">
        <v>20641014.000999998</v>
      </c>
      <c r="I134" s="40">
        <v>22951611.818999998</v>
      </c>
      <c r="J134" s="37">
        <v>21769485.502999999</v>
      </c>
      <c r="K134" s="33">
        <v>3994</v>
      </c>
      <c r="L134" s="33">
        <v>5791</v>
      </c>
      <c r="M134" s="33">
        <v>5984</v>
      </c>
      <c r="N134" s="35">
        <v>9605770.5592</v>
      </c>
      <c r="O134" s="37">
        <v>17245826.070999999</v>
      </c>
      <c r="P134" s="37">
        <v>19938910.653999999</v>
      </c>
      <c r="Q134" s="33">
        <v>7403</v>
      </c>
      <c r="R134" s="33">
        <v>2960</v>
      </c>
      <c r="S134" s="33">
        <v>1127</v>
      </c>
      <c r="T134" s="35">
        <v>11035243.442</v>
      </c>
      <c r="U134" s="35">
        <v>5705785.7483999999</v>
      </c>
      <c r="V134" s="35">
        <v>1830574.8488</v>
      </c>
      <c r="W134" s="33">
        <v>30004</v>
      </c>
      <c r="X134" s="33">
        <v>65375</v>
      </c>
      <c r="Y134" s="33">
        <v>89367</v>
      </c>
      <c r="Z134" s="33">
        <v>7205</v>
      </c>
      <c r="AA134" s="33">
        <v>4366</v>
      </c>
      <c r="AB134" s="33">
        <v>2669</v>
      </c>
      <c r="AC134" s="33">
        <v>3059</v>
      </c>
      <c r="AD134" s="33">
        <v>800</v>
      </c>
      <c r="AE134" s="33">
        <v>8675</v>
      </c>
      <c r="AF134" s="33">
        <v>1488</v>
      </c>
      <c r="AG134" s="33">
        <v>2554</v>
      </c>
      <c r="AH134" s="33">
        <v>1000</v>
      </c>
      <c r="AI134" s="33">
        <v>179</v>
      </c>
      <c r="AJ134" s="33">
        <v>5444</v>
      </c>
      <c r="AK134" s="33">
        <v>1366</v>
      </c>
    </row>
    <row r="135" spans="1:37" ht="13.9" customHeight="1" x14ac:dyDescent="0.25">
      <c r="A135" s="32" t="s">
        <v>1104</v>
      </c>
      <c r="B135" s="32" t="s">
        <v>1104</v>
      </c>
      <c r="C135" s="32" t="s">
        <v>1235</v>
      </c>
      <c r="D135" s="32" t="s">
        <v>1519</v>
      </c>
      <c r="E135" s="33">
        <v>10406</v>
      </c>
      <c r="F135" s="33">
        <v>6596</v>
      </c>
      <c r="G135" s="33">
        <v>6370</v>
      </c>
      <c r="H135" s="37">
        <v>14857307.778999999</v>
      </c>
      <c r="I135" s="40">
        <v>14950180.48</v>
      </c>
      <c r="J135" s="37">
        <v>19830954.249000002</v>
      </c>
      <c r="K135" s="33">
        <v>3008</v>
      </c>
      <c r="L135" s="33">
        <v>4152</v>
      </c>
      <c r="M135" s="33">
        <v>5375</v>
      </c>
      <c r="N135" s="35">
        <v>6470956.9080999997</v>
      </c>
      <c r="O135" s="35">
        <v>11799355.706</v>
      </c>
      <c r="P135" s="37">
        <v>18569863.504000001</v>
      </c>
      <c r="Q135" s="33">
        <v>7398</v>
      </c>
      <c r="R135" s="33">
        <v>2444</v>
      </c>
      <c r="S135" s="33">
        <v>995</v>
      </c>
      <c r="T135" s="35">
        <v>8386350.8704000004</v>
      </c>
      <c r="U135" s="35">
        <v>3150824.7743000002</v>
      </c>
      <c r="V135" s="34">
        <v>1261090.7455</v>
      </c>
      <c r="W135" s="33">
        <v>19637</v>
      </c>
      <c r="X135" s="33">
        <v>43681</v>
      </c>
      <c r="Y135" s="33">
        <v>82800</v>
      </c>
      <c r="Z135" s="33">
        <v>6049</v>
      </c>
      <c r="AA135" s="33">
        <v>3225</v>
      </c>
      <c r="AB135" s="33">
        <v>2525</v>
      </c>
      <c r="AC135" s="33">
        <v>2352</v>
      </c>
      <c r="AD135" s="33">
        <v>2073</v>
      </c>
      <c r="AE135" s="33">
        <v>6127</v>
      </c>
      <c r="AF135" s="33">
        <v>1475</v>
      </c>
      <c r="AG135" s="33">
        <v>2812</v>
      </c>
      <c r="AH135" s="33">
        <v>1732</v>
      </c>
      <c r="AI135" s="33">
        <v>373</v>
      </c>
      <c r="AJ135" s="33">
        <v>4787</v>
      </c>
      <c r="AK135" s="33">
        <v>2205</v>
      </c>
    </row>
    <row r="136" spans="1:37" ht="13.9" customHeight="1" x14ac:dyDescent="0.25">
      <c r="A136" s="32" t="s">
        <v>891</v>
      </c>
      <c r="B136" s="32" t="s">
        <v>891</v>
      </c>
      <c r="C136" s="32" t="s">
        <v>1135</v>
      </c>
      <c r="D136" s="32" t="s">
        <v>1595</v>
      </c>
      <c r="E136" s="33">
        <v>11196</v>
      </c>
      <c r="F136" s="33">
        <v>5606</v>
      </c>
      <c r="G136" s="33">
        <v>4562</v>
      </c>
      <c r="H136" s="37">
        <v>15929329.598999999</v>
      </c>
      <c r="I136" s="37">
        <v>12449037.24</v>
      </c>
      <c r="J136" s="37">
        <v>14163097.639</v>
      </c>
      <c r="K136" s="33">
        <v>2572</v>
      </c>
      <c r="L136" s="33">
        <v>3117</v>
      </c>
      <c r="M136" s="33">
        <v>3687</v>
      </c>
      <c r="N136" s="35">
        <v>6250790.6586999996</v>
      </c>
      <c r="O136" s="37">
        <v>9357437.6409000009</v>
      </c>
      <c r="P136" s="37">
        <v>13179205.329</v>
      </c>
      <c r="Q136" s="33">
        <v>8624</v>
      </c>
      <c r="R136" s="33">
        <v>2489</v>
      </c>
      <c r="S136" s="33">
        <v>875</v>
      </c>
      <c r="T136" s="37">
        <v>9678538.9404000007</v>
      </c>
      <c r="U136" s="35">
        <v>3091599.5991000002</v>
      </c>
      <c r="V136" s="35">
        <v>983892.30967999995</v>
      </c>
      <c r="W136" s="33">
        <v>15404</v>
      </c>
      <c r="X136" s="33">
        <v>31451</v>
      </c>
      <c r="Y136" s="33">
        <v>60205</v>
      </c>
      <c r="Z136" s="33">
        <v>6573</v>
      </c>
      <c r="AA136" s="33">
        <v>2656</v>
      </c>
      <c r="AB136" s="33">
        <v>1863</v>
      </c>
      <c r="AC136" s="33">
        <v>2560</v>
      </c>
      <c r="AD136" s="33">
        <v>463</v>
      </c>
      <c r="AE136" s="33">
        <v>5155</v>
      </c>
      <c r="AF136" s="33">
        <v>686</v>
      </c>
      <c r="AG136" s="33">
        <v>856</v>
      </c>
      <c r="AH136" s="33">
        <v>1426</v>
      </c>
      <c r="AI136" s="33">
        <v>139</v>
      </c>
      <c r="AJ136" s="33">
        <v>3439</v>
      </c>
      <c r="AK136" s="33">
        <v>1657</v>
      </c>
    </row>
    <row r="137" spans="1:37" ht="13.9" customHeight="1" x14ac:dyDescent="0.25">
      <c r="A137" s="32" t="s">
        <v>1042</v>
      </c>
      <c r="B137" s="32" t="s">
        <v>1042</v>
      </c>
      <c r="C137" s="32" t="s">
        <v>1198</v>
      </c>
      <c r="D137" s="32" t="s">
        <v>1683</v>
      </c>
      <c r="E137" s="33">
        <v>14082</v>
      </c>
      <c r="F137" s="33">
        <v>9325</v>
      </c>
      <c r="G137" s="33">
        <v>7674</v>
      </c>
      <c r="H137" s="37">
        <v>21089266.136</v>
      </c>
      <c r="I137" s="37">
        <v>20105432.752999999</v>
      </c>
      <c r="J137" s="40">
        <v>22596953.767000001</v>
      </c>
      <c r="K137" s="33">
        <v>4156</v>
      </c>
      <c r="L137" s="33">
        <v>5728</v>
      </c>
      <c r="M137" s="33">
        <v>6669</v>
      </c>
      <c r="N137" s="37">
        <v>8940603.5678000003</v>
      </c>
      <c r="O137" s="37">
        <v>15975260.376</v>
      </c>
      <c r="P137" s="37">
        <v>21248587.827</v>
      </c>
      <c r="Q137" s="33">
        <v>9926</v>
      </c>
      <c r="R137" s="33">
        <v>3597</v>
      </c>
      <c r="S137" s="33">
        <v>1005</v>
      </c>
      <c r="T137" s="37">
        <v>12148662.568</v>
      </c>
      <c r="U137" s="35">
        <v>4130172.3774000001</v>
      </c>
      <c r="V137" s="37">
        <v>1348365.9408</v>
      </c>
      <c r="W137" s="33">
        <v>26667</v>
      </c>
      <c r="X137" s="33">
        <v>58309</v>
      </c>
      <c r="Y137" s="33">
        <v>93762</v>
      </c>
      <c r="Z137" s="33">
        <v>7931</v>
      </c>
      <c r="AA137" s="33">
        <v>4160</v>
      </c>
      <c r="AB137" s="33">
        <v>2793</v>
      </c>
      <c r="AC137" s="33">
        <v>2695</v>
      </c>
      <c r="AD137" s="33">
        <v>851</v>
      </c>
      <c r="AE137" s="33">
        <v>8103</v>
      </c>
      <c r="AF137" s="33">
        <v>1137</v>
      </c>
      <c r="AG137" s="33">
        <v>2090</v>
      </c>
      <c r="AH137" s="33">
        <v>956</v>
      </c>
      <c r="AI137" s="33">
        <v>313</v>
      </c>
      <c r="AJ137" s="33">
        <v>5820</v>
      </c>
      <c r="AK137" s="33">
        <v>2216</v>
      </c>
    </row>
    <row r="138" spans="1:37" ht="28.9" customHeight="1" x14ac:dyDescent="0.25">
      <c r="A138" s="32" t="s">
        <v>873</v>
      </c>
      <c r="B138" s="32" t="s">
        <v>873</v>
      </c>
      <c r="C138" s="32" t="s">
        <v>1256</v>
      </c>
      <c r="D138" s="32" t="s">
        <v>1666</v>
      </c>
      <c r="E138" s="33">
        <v>22930</v>
      </c>
      <c r="F138" s="33">
        <v>14886</v>
      </c>
      <c r="G138" s="33">
        <v>13669</v>
      </c>
      <c r="H138" s="37">
        <v>31503015.052000001</v>
      </c>
      <c r="I138" s="37">
        <v>30460924.578000002</v>
      </c>
      <c r="J138" s="37">
        <v>33339728.989999998</v>
      </c>
      <c r="K138" s="33">
        <v>7151</v>
      </c>
      <c r="L138" s="33">
        <v>9304</v>
      </c>
      <c r="M138" s="33">
        <v>11435</v>
      </c>
      <c r="N138" s="35">
        <v>15106725.166999999</v>
      </c>
      <c r="O138" s="37">
        <v>23656428.024</v>
      </c>
      <c r="P138" s="37">
        <v>31108881.743999999</v>
      </c>
      <c r="Q138" s="33">
        <v>15779</v>
      </c>
      <c r="R138" s="33">
        <v>5582</v>
      </c>
      <c r="S138" s="33">
        <v>2234</v>
      </c>
      <c r="T138" s="35">
        <v>16396289.885</v>
      </c>
      <c r="U138" s="35">
        <v>6804496.5538999997</v>
      </c>
      <c r="V138" s="34">
        <v>2230847.2459999998</v>
      </c>
      <c r="W138" s="33">
        <v>39712</v>
      </c>
      <c r="X138" s="33">
        <v>74231</v>
      </c>
      <c r="Y138" s="33">
        <v>107243</v>
      </c>
      <c r="Z138" s="33">
        <v>13313</v>
      </c>
      <c r="AA138" s="33">
        <v>6380</v>
      </c>
      <c r="AB138" s="33">
        <v>4816</v>
      </c>
      <c r="AC138" s="33">
        <v>5127</v>
      </c>
      <c r="AD138" s="33">
        <v>2202</v>
      </c>
      <c r="AE138" s="33">
        <v>12826</v>
      </c>
      <c r="AF138" s="33">
        <v>3642</v>
      </c>
      <c r="AG138" s="33">
        <v>6254</v>
      </c>
      <c r="AH138" s="33">
        <v>2344</v>
      </c>
      <c r="AI138" s="33">
        <v>883</v>
      </c>
      <c r="AJ138" s="33">
        <v>10821</v>
      </c>
      <c r="AK138" s="33">
        <v>3682</v>
      </c>
    </row>
    <row r="139" spans="1:37" ht="28.9" customHeight="1" x14ac:dyDescent="0.25">
      <c r="A139" s="32" t="s">
        <v>852</v>
      </c>
      <c r="B139" s="32" t="s">
        <v>852</v>
      </c>
      <c r="C139" s="32" t="s">
        <v>1247</v>
      </c>
      <c r="D139" s="32" t="s">
        <v>1586</v>
      </c>
      <c r="E139" s="33">
        <v>11096</v>
      </c>
      <c r="F139" s="33">
        <v>7043</v>
      </c>
      <c r="G139" s="33">
        <v>5090</v>
      </c>
      <c r="H139" s="37">
        <v>13375781.164000001</v>
      </c>
      <c r="I139" s="37">
        <v>13649880.965</v>
      </c>
      <c r="J139" s="37">
        <v>14675082.017999999</v>
      </c>
      <c r="K139" s="33">
        <v>3357</v>
      </c>
      <c r="L139" s="33">
        <v>4342</v>
      </c>
      <c r="M139" s="33">
        <v>4333</v>
      </c>
      <c r="N139" s="40">
        <v>6017943.9494000003</v>
      </c>
      <c r="O139" s="37">
        <v>11090390.527000001</v>
      </c>
      <c r="P139" s="37">
        <v>13904815.630999999</v>
      </c>
      <c r="Q139" s="33">
        <v>7739</v>
      </c>
      <c r="R139" s="33">
        <v>2701</v>
      </c>
      <c r="S139" s="33">
        <v>757</v>
      </c>
      <c r="T139" s="37">
        <v>7357837.2148000002</v>
      </c>
      <c r="U139" s="35">
        <v>2559490.4382000002</v>
      </c>
      <c r="V139" s="35">
        <v>770266.38711000001</v>
      </c>
      <c r="W139" s="33">
        <v>17121</v>
      </c>
      <c r="X139" s="33">
        <v>40408</v>
      </c>
      <c r="Y139" s="33">
        <v>62958</v>
      </c>
      <c r="Z139" s="33">
        <v>6698</v>
      </c>
      <c r="AA139" s="33">
        <v>3345</v>
      </c>
      <c r="AB139" s="33">
        <v>2054</v>
      </c>
      <c r="AC139" s="33">
        <v>2925</v>
      </c>
      <c r="AD139" s="33">
        <v>682</v>
      </c>
      <c r="AE139" s="33">
        <v>5818</v>
      </c>
      <c r="AF139" s="33">
        <v>1072</v>
      </c>
      <c r="AG139" s="33">
        <v>1685</v>
      </c>
      <c r="AH139" s="33">
        <v>1250</v>
      </c>
      <c r="AI139" s="33">
        <v>588</v>
      </c>
      <c r="AJ139" s="33">
        <v>3945</v>
      </c>
      <c r="AK139" s="33">
        <v>1025</v>
      </c>
    </row>
    <row r="140" spans="1:37" ht="13.9" customHeight="1" x14ac:dyDescent="0.25">
      <c r="A140" s="32" t="s">
        <v>910</v>
      </c>
      <c r="B140" s="32" t="s">
        <v>910</v>
      </c>
      <c r="C140" s="32" t="s">
        <v>911</v>
      </c>
      <c r="D140" s="32" t="s">
        <v>1531</v>
      </c>
      <c r="E140" s="33">
        <v>5254</v>
      </c>
      <c r="F140" s="33">
        <v>3979</v>
      </c>
      <c r="G140" s="33">
        <v>4232</v>
      </c>
      <c r="H140" s="35">
        <v>7080656.1436999999</v>
      </c>
      <c r="I140" s="35">
        <v>9415784.8213999998</v>
      </c>
      <c r="J140" s="37">
        <v>13852671.266000001</v>
      </c>
      <c r="K140" s="33">
        <v>1994</v>
      </c>
      <c r="L140" s="33">
        <v>2957</v>
      </c>
      <c r="M140" s="33">
        <v>3768</v>
      </c>
      <c r="N140" s="35">
        <v>3978891.3783999998</v>
      </c>
      <c r="O140" s="35">
        <v>8452555.5358000007</v>
      </c>
      <c r="P140" s="37">
        <v>13285530.228</v>
      </c>
      <c r="Q140" s="33">
        <v>3260</v>
      </c>
      <c r="R140" s="33">
        <v>1022</v>
      </c>
      <c r="S140" s="33">
        <v>464</v>
      </c>
      <c r="T140" s="35">
        <v>3101764.7651999998</v>
      </c>
      <c r="U140" s="34">
        <v>963229.28552999999</v>
      </c>
      <c r="V140" s="34">
        <v>567141.03836999997</v>
      </c>
      <c r="W140" s="33">
        <v>11894</v>
      </c>
      <c r="X140" s="33">
        <v>31331</v>
      </c>
      <c r="Y140" s="33">
        <v>65325</v>
      </c>
      <c r="Z140" s="33">
        <v>3284</v>
      </c>
      <c r="AA140" s="33">
        <v>2096</v>
      </c>
      <c r="AB140" s="33">
        <v>1683</v>
      </c>
      <c r="AC140" s="33">
        <v>1368</v>
      </c>
      <c r="AD140" s="33">
        <v>1089</v>
      </c>
      <c r="AE140" s="33">
        <v>3363</v>
      </c>
      <c r="AF140" s="33">
        <v>868</v>
      </c>
      <c r="AG140" s="33">
        <v>1894</v>
      </c>
      <c r="AH140" s="33">
        <v>1472</v>
      </c>
      <c r="AI140" s="33">
        <v>184</v>
      </c>
      <c r="AJ140" s="33">
        <v>3054</v>
      </c>
      <c r="AK140" s="33">
        <v>880</v>
      </c>
    </row>
    <row r="141" spans="1:37" ht="13.9" customHeight="1" x14ac:dyDescent="0.25">
      <c r="A141" s="32" t="s">
        <v>928</v>
      </c>
      <c r="B141" s="32" t="s">
        <v>928</v>
      </c>
      <c r="C141" s="32" t="s">
        <v>1262</v>
      </c>
      <c r="D141" s="32" t="s">
        <v>1693</v>
      </c>
      <c r="E141" s="33">
        <v>6612</v>
      </c>
      <c r="F141" s="33">
        <v>4532</v>
      </c>
      <c r="G141" s="33">
        <v>5496</v>
      </c>
      <c r="H141" s="35">
        <v>7466270.7625000002</v>
      </c>
      <c r="I141" s="35">
        <v>8484762.3621999994</v>
      </c>
      <c r="J141" s="37">
        <v>14747342.017999999</v>
      </c>
      <c r="K141" s="33">
        <v>1973</v>
      </c>
      <c r="L141" s="33">
        <v>2831</v>
      </c>
      <c r="M141" s="33">
        <v>4704</v>
      </c>
      <c r="N141" s="37">
        <v>3226532.7149999999</v>
      </c>
      <c r="O141" s="35">
        <v>6861808.5767999999</v>
      </c>
      <c r="P141" s="40">
        <v>14094483.619999999</v>
      </c>
      <c r="Q141" s="33">
        <v>4639</v>
      </c>
      <c r="R141" s="33">
        <v>1701</v>
      </c>
      <c r="S141" s="33">
        <v>792</v>
      </c>
      <c r="T141" s="35">
        <v>4239738.0475000003</v>
      </c>
      <c r="U141" s="35">
        <v>1622953.7853999999</v>
      </c>
      <c r="V141" s="34">
        <v>652858.39760999999</v>
      </c>
      <c r="W141" s="33">
        <v>8386</v>
      </c>
      <c r="X141" s="33">
        <v>21875</v>
      </c>
      <c r="Y141" s="33">
        <v>60657</v>
      </c>
      <c r="Z141" s="33">
        <v>4045</v>
      </c>
      <c r="AA141" s="33">
        <v>2141</v>
      </c>
      <c r="AB141" s="33">
        <v>2110</v>
      </c>
      <c r="AC141" s="33">
        <v>1962</v>
      </c>
      <c r="AD141" s="33">
        <v>2012</v>
      </c>
      <c r="AE141" s="33">
        <v>5809</v>
      </c>
      <c r="AF141" s="33">
        <v>1981</v>
      </c>
      <c r="AG141" s="33">
        <v>2747</v>
      </c>
      <c r="AH141" s="33">
        <v>1303</v>
      </c>
      <c r="AI141" s="33">
        <v>444</v>
      </c>
      <c r="AJ141" s="33">
        <v>4444</v>
      </c>
      <c r="AK141" s="33">
        <v>932</v>
      </c>
    </row>
    <row r="142" spans="1:37" ht="13.9" customHeight="1" x14ac:dyDescent="0.25">
      <c r="A142" s="32" t="s">
        <v>877</v>
      </c>
      <c r="B142" s="32" t="s">
        <v>877</v>
      </c>
      <c r="C142" s="32" t="s">
        <v>1258</v>
      </c>
      <c r="D142" s="32" t="s">
        <v>1685</v>
      </c>
      <c r="E142" s="33">
        <v>9727</v>
      </c>
      <c r="F142" s="33">
        <v>6479</v>
      </c>
      <c r="G142" s="33">
        <v>7489</v>
      </c>
      <c r="H142" s="37">
        <v>12335135.801999999</v>
      </c>
      <c r="I142" s="37">
        <v>13426379.607000001</v>
      </c>
      <c r="J142" s="37">
        <v>19960311.945999999</v>
      </c>
      <c r="K142" s="33">
        <v>3415</v>
      </c>
      <c r="L142" s="33">
        <v>4524</v>
      </c>
      <c r="M142" s="33">
        <v>6335</v>
      </c>
      <c r="N142" s="35">
        <v>5934028.8801999995</v>
      </c>
      <c r="O142" s="37">
        <v>11444622.435000001</v>
      </c>
      <c r="P142" s="37">
        <v>18908331.570999999</v>
      </c>
      <c r="Q142" s="33">
        <v>6312</v>
      </c>
      <c r="R142" s="33">
        <v>1955</v>
      </c>
      <c r="S142" s="33">
        <v>1154</v>
      </c>
      <c r="T142" s="35">
        <v>6401106.9212999996</v>
      </c>
      <c r="U142" s="35">
        <v>1981757.1725000001</v>
      </c>
      <c r="V142" s="35">
        <v>1051980.3753</v>
      </c>
      <c r="W142" s="33">
        <v>14151</v>
      </c>
      <c r="X142" s="33">
        <v>34869</v>
      </c>
      <c r="Y142" s="33">
        <v>74317</v>
      </c>
      <c r="Z142" s="33">
        <v>6195</v>
      </c>
      <c r="AA142" s="33">
        <v>3275</v>
      </c>
      <c r="AB142" s="33">
        <v>2881</v>
      </c>
      <c r="AC142" s="33">
        <v>2787</v>
      </c>
      <c r="AD142" s="33">
        <v>1157</v>
      </c>
      <c r="AE142" s="33">
        <v>6878</v>
      </c>
      <c r="AF142" s="33">
        <v>1313</v>
      </c>
      <c r="AG142" s="33">
        <v>2948</v>
      </c>
      <c r="AH142" s="33">
        <v>2055</v>
      </c>
      <c r="AI142" s="33">
        <v>129</v>
      </c>
      <c r="AJ142" s="33">
        <v>5740</v>
      </c>
      <c r="AK142" s="33">
        <v>3397</v>
      </c>
    </row>
    <row r="143" spans="1:37" ht="28.9" customHeight="1" x14ac:dyDescent="0.25">
      <c r="A143" s="32" t="s">
        <v>993</v>
      </c>
      <c r="B143" s="32" t="s">
        <v>993</v>
      </c>
      <c r="C143" s="32" t="s">
        <v>1176</v>
      </c>
      <c r="D143" s="45" t="s">
        <v>1745</v>
      </c>
      <c r="E143" s="33">
        <v>2866</v>
      </c>
      <c r="F143" s="33">
        <v>2752</v>
      </c>
      <c r="G143" s="33">
        <v>3438</v>
      </c>
      <c r="H143" s="35">
        <v>4033190.2955999998</v>
      </c>
      <c r="I143" s="35">
        <v>5749307.3239000002</v>
      </c>
      <c r="J143" s="35">
        <v>9740251.4333999995</v>
      </c>
      <c r="K143" s="33">
        <v>1745</v>
      </c>
      <c r="L143" s="33">
        <v>2416</v>
      </c>
      <c r="M143" s="33">
        <v>3285</v>
      </c>
      <c r="N143" s="35">
        <v>2746364.8423000001</v>
      </c>
      <c r="O143" s="35">
        <v>5403779.3333999999</v>
      </c>
      <c r="P143" s="35">
        <v>9549966.4175000004</v>
      </c>
      <c r="Q143" s="33">
        <v>1121</v>
      </c>
      <c r="R143" s="33">
        <v>336</v>
      </c>
      <c r="S143" s="33">
        <v>153</v>
      </c>
      <c r="T143" s="35">
        <v>1286825.4532999999</v>
      </c>
      <c r="U143" s="34">
        <v>345527.99053000001</v>
      </c>
      <c r="V143" s="34">
        <v>190285.01592000001</v>
      </c>
      <c r="W143" s="33">
        <v>7395</v>
      </c>
      <c r="X143" s="33">
        <v>17076</v>
      </c>
      <c r="Y143" s="33">
        <v>40500</v>
      </c>
      <c r="Z143" s="33">
        <v>1866</v>
      </c>
      <c r="AA143" s="33">
        <v>1392</v>
      </c>
      <c r="AB143" s="33">
        <v>1214</v>
      </c>
      <c r="AC143" s="33">
        <v>1248</v>
      </c>
      <c r="AD143" s="33">
        <v>511</v>
      </c>
      <c r="AE143" s="33">
        <v>3301</v>
      </c>
      <c r="AF143" s="33">
        <v>583</v>
      </c>
      <c r="AG143" s="33">
        <v>2010</v>
      </c>
      <c r="AH143" s="33">
        <v>860</v>
      </c>
      <c r="AI143" s="33">
        <v>118</v>
      </c>
      <c r="AJ143" s="33">
        <v>2765</v>
      </c>
      <c r="AK143" s="33">
        <v>794</v>
      </c>
    </row>
    <row r="144" spans="1:37" ht="28.9" customHeight="1" x14ac:dyDescent="0.25">
      <c r="A144" s="32" t="s">
        <v>1000</v>
      </c>
      <c r="B144" s="32" t="s">
        <v>1000</v>
      </c>
      <c r="C144" s="32" t="s">
        <v>1180</v>
      </c>
      <c r="D144" s="32" t="s">
        <v>1570</v>
      </c>
      <c r="E144" s="33">
        <v>7624</v>
      </c>
      <c r="F144" s="33">
        <v>4752</v>
      </c>
      <c r="G144" s="33">
        <v>5298</v>
      </c>
      <c r="H144" s="35">
        <v>9517657.7999000009</v>
      </c>
      <c r="I144" s="37">
        <v>10415806.686000001</v>
      </c>
      <c r="J144" s="37">
        <v>14734261.543</v>
      </c>
      <c r="K144" s="33">
        <v>1968</v>
      </c>
      <c r="L144" s="33">
        <v>3229</v>
      </c>
      <c r="M144" s="33">
        <v>4581</v>
      </c>
      <c r="N144" s="35">
        <v>3710096.4893</v>
      </c>
      <c r="O144" s="35">
        <v>8626691.9616</v>
      </c>
      <c r="P144" s="37">
        <v>14042371.888</v>
      </c>
      <c r="Q144" s="33">
        <v>5656</v>
      </c>
      <c r="R144" s="33">
        <v>1523</v>
      </c>
      <c r="S144" s="33">
        <v>717</v>
      </c>
      <c r="T144" s="35">
        <v>5807561.3106000004</v>
      </c>
      <c r="U144" s="37">
        <v>1789114.7239999999</v>
      </c>
      <c r="V144" s="34">
        <v>691889.65495999996</v>
      </c>
      <c r="W144" s="33">
        <v>9488</v>
      </c>
      <c r="X144" s="33">
        <v>27092</v>
      </c>
      <c r="Y144" s="33">
        <v>55233</v>
      </c>
      <c r="Z144" s="33">
        <v>4499</v>
      </c>
      <c r="AA144" s="33">
        <v>2275</v>
      </c>
      <c r="AB144" s="33">
        <v>1937</v>
      </c>
      <c r="AC144" s="33">
        <v>2014</v>
      </c>
      <c r="AD144" s="33">
        <v>1196</v>
      </c>
      <c r="AE144" s="33">
        <v>5214</v>
      </c>
      <c r="AF144" s="33">
        <v>547</v>
      </c>
      <c r="AG144" s="33">
        <v>2500</v>
      </c>
      <c r="AH144" s="33">
        <v>1588</v>
      </c>
      <c r="AI144" s="33">
        <v>348</v>
      </c>
      <c r="AJ144" s="33">
        <v>3941</v>
      </c>
      <c r="AK144" s="33">
        <v>1323</v>
      </c>
    </row>
    <row r="145" spans="1:37" ht="28.9" customHeight="1" x14ac:dyDescent="0.25">
      <c r="A145" s="32" t="s">
        <v>956</v>
      </c>
      <c r="B145" s="32" t="s">
        <v>956</v>
      </c>
      <c r="C145" s="32" t="s">
        <v>1276</v>
      </c>
      <c r="D145" s="32" t="s">
        <v>1739</v>
      </c>
      <c r="E145" s="33">
        <v>20249</v>
      </c>
      <c r="F145" s="33">
        <v>10646</v>
      </c>
      <c r="G145" s="33">
        <v>9235</v>
      </c>
      <c r="H145" s="37">
        <v>24516684.397</v>
      </c>
      <c r="I145" s="40">
        <v>21749999.579999998</v>
      </c>
      <c r="J145" s="37">
        <v>24469352.647999998</v>
      </c>
      <c r="K145" s="33">
        <v>5497</v>
      </c>
      <c r="L145" s="33">
        <v>6829</v>
      </c>
      <c r="M145" s="33">
        <v>7734</v>
      </c>
      <c r="N145" s="40">
        <v>10522618.369999999</v>
      </c>
      <c r="O145" s="37">
        <v>17884325.550999999</v>
      </c>
      <c r="P145" s="37">
        <v>23050361.912999999</v>
      </c>
      <c r="Q145" s="33">
        <v>14752</v>
      </c>
      <c r="R145" s="33">
        <v>3817</v>
      </c>
      <c r="S145" s="33">
        <v>1501</v>
      </c>
      <c r="T145" s="37">
        <v>13994066.027000001</v>
      </c>
      <c r="U145" s="35">
        <v>3865674.0288999998</v>
      </c>
      <c r="V145" s="35">
        <v>1418990.7350999999</v>
      </c>
      <c r="W145" s="33">
        <v>27920</v>
      </c>
      <c r="X145" s="33">
        <v>60830</v>
      </c>
      <c r="Y145" s="33">
        <v>99414</v>
      </c>
      <c r="Z145" s="33">
        <v>11929</v>
      </c>
      <c r="AA145" s="33">
        <v>5064</v>
      </c>
      <c r="AB145" s="33">
        <v>3624</v>
      </c>
      <c r="AC145" s="33">
        <v>3901</v>
      </c>
      <c r="AD145" s="33">
        <v>970</v>
      </c>
      <c r="AE145" s="33">
        <v>11108</v>
      </c>
      <c r="AF145" s="33">
        <v>1289</v>
      </c>
      <c r="AG145" s="33">
        <v>4498</v>
      </c>
      <c r="AH145" s="33">
        <v>1226</v>
      </c>
      <c r="AI145" s="33">
        <v>492</v>
      </c>
      <c r="AJ145" s="33">
        <v>8413</v>
      </c>
      <c r="AK145" s="33">
        <v>2586</v>
      </c>
    </row>
    <row r="146" spans="1:37" ht="28.9" customHeight="1" x14ac:dyDescent="0.25">
      <c r="A146" s="32" t="s">
        <v>887</v>
      </c>
      <c r="B146" s="32" t="s">
        <v>887</v>
      </c>
      <c r="C146" s="32" t="s">
        <v>888</v>
      </c>
      <c r="D146" s="32" t="s">
        <v>1517</v>
      </c>
      <c r="E146" s="33">
        <v>4177</v>
      </c>
      <c r="F146" s="33">
        <v>3018</v>
      </c>
      <c r="G146" s="33">
        <v>2958</v>
      </c>
      <c r="H146" s="35">
        <v>4882316.8622000003</v>
      </c>
      <c r="I146" s="35">
        <v>5775876.2374999998</v>
      </c>
      <c r="J146" s="35">
        <v>8243574.0157000003</v>
      </c>
      <c r="K146" s="33">
        <v>1532</v>
      </c>
      <c r="L146" s="33">
        <v>2051</v>
      </c>
      <c r="M146" s="33">
        <v>2541</v>
      </c>
      <c r="N146" s="35">
        <v>2478155.4402999999</v>
      </c>
      <c r="O146" s="35">
        <v>5014400.4892999995</v>
      </c>
      <c r="P146" s="35">
        <v>7956420.0866</v>
      </c>
      <c r="Q146" s="33">
        <v>2645</v>
      </c>
      <c r="R146" s="33">
        <v>967</v>
      </c>
      <c r="S146" s="33">
        <v>417</v>
      </c>
      <c r="T146" s="35">
        <v>2404161.4219</v>
      </c>
      <c r="U146" s="34">
        <v>761475.74820999999</v>
      </c>
      <c r="V146" s="34">
        <v>287153.92903</v>
      </c>
      <c r="W146" s="33">
        <v>5395</v>
      </c>
      <c r="X146" s="33">
        <v>14275</v>
      </c>
      <c r="Y146" s="33">
        <v>33104</v>
      </c>
      <c r="Z146" s="33">
        <v>2166</v>
      </c>
      <c r="AA146" s="33">
        <v>1383</v>
      </c>
      <c r="AB146" s="33">
        <v>1214</v>
      </c>
      <c r="AC146" s="33">
        <v>994</v>
      </c>
      <c r="AD146" s="33">
        <v>1568</v>
      </c>
      <c r="AE146" s="33">
        <v>2878</v>
      </c>
      <c r="AF146" s="33">
        <v>428</v>
      </c>
      <c r="AG146" s="33">
        <v>1653</v>
      </c>
      <c r="AH146" s="33">
        <v>735</v>
      </c>
      <c r="AI146" s="33">
        <v>348</v>
      </c>
      <c r="AJ146" s="33">
        <v>2278</v>
      </c>
      <c r="AK146" s="33">
        <v>785</v>
      </c>
    </row>
    <row r="147" spans="1:37" ht="28.9" customHeight="1" x14ac:dyDescent="0.25">
      <c r="A147" s="32" t="s">
        <v>912</v>
      </c>
      <c r="B147" s="32" t="s">
        <v>912</v>
      </c>
      <c r="C147" s="32" t="s">
        <v>1146</v>
      </c>
      <c r="D147" s="32" t="s">
        <v>1532</v>
      </c>
      <c r="E147" s="33">
        <v>10636</v>
      </c>
      <c r="F147" s="33">
        <v>7790</v>
      </c>
      <c r="G147" s="33">
        <v>8223</v>
      </c>
      <c r="H147" s="37">
        <v>12089865.181</v>
      </c>
      <c r="I147" s="37">
        <v>14432566.096000001</v>
      </c>
      <c r="J147" s="37">
        <v>21007815.416000001</v>
      </c>
      <c r="K147" s="33">
        <v>3515</v>
      </c>
      <c r="L147" s="33">
        <v>5044</v>
      </c>
      <c r="M147" s="33">
        <v>7016</v>
      </c>
      <c r="N147" s="40">
        <v>5481781.6500000004</v>
      </c>
      <c r="O147" s="37">
        <v>11386734.389</v>
      </c>
      <c r="P147" s="37">
        <v>19781656.098999999</v>
      </c>
      <c r="Q147" s="33">
        <v>7121</v>
      </c>
      <c r="R147" s="33">
        <v>2746</v>
      </c>
      <c r="S147" s="33">
        <v>1207</v>
      </c>
      <c r="T147" s="35">
        <v>6608083.5308999997</v>
      </c>
      <c r="U147" s="35">
        <v>3045831.7067999998</v>
      </c>
      <c r="V147" s="35">
        <v>1226159.3178000001</v>
      </c>
      <c r="W147" s="33">
        <v>17033</v>
      </c>
      <c r="X147" s="33">
        <v>40340</v>
      </c>
      <c r="Y147" s="33">
        <v>80806</v>
      </c>
      <c r="Z147" s="33">
        <v>5988</v>
      </c>
      <c r="AA147" s="33">
        <v>3401</v>
      </c>
      <c r="AB147" s="33">
        <v>2848</v>
      </c>
      <c r="AC147" s="33">
        <v>2865</v>
      </c>
      <c r="AD147" s="33">
        <v>2143</v>
      </c>
      <c r="AE147" s="33">
        <v>8307</v>
      </c>
      <c r="AF147" s="33">
        <v>1573</v>
      </c>
      <c r="AG147" s="33">
        <v>4242</v>
      </c>
      <c r="AH147" s="33">
        <v>1842</v>
      </c>
      <c r="AI147" s="33">
        <v>629</v>
      </c>
      <c r="AJ147" s="33">
        <v>6464</v>
      </c>
      <c r="AK147" s="33">
        <v>1623</v>
      </c>
    </row>
    <row r="148" spans="1:37" ht="13.9" customHeight="1" x14ac:dyDescent="0.25">
      <c r="A148" s="32" t="s">
        <v>926</v>
      </c>
      <c r="B148" s="32" t="s">
        <v>926</v>
      </c>
      <c r="C148" s="32" t="s">
        <v>1261</v>
      </c>
      <c r="D148" s="32" t="s">
        <v>1690</v>
      </c>
      <c r="E148" s="33">
        <v>18931</v>
      </c>
      <c r="F148" s="33">
        <v>10144</v>
      </c>
      <c r="G148" s="33">
        <v>7016</v>
      </c>
      <c r="H148" s="37">
        <v>22504897.938999999</v>
      </c>
      <c r="I148" s="37">
        <v>20277536.697999999</v>
      </c>
      <c r="J148" s="37">
        <v>18256766.822000001</v>
      </c>
      <c r="K148" s="33">
        <v>4266</v>
      </c>
      <c r="L148" s="33">
        <v>6022</v>
      </c>
      <c r="M148" s="33">
        <v>5528</v>
      </c>
      <c r="N148" s="35">
        <v>9015779.8102000002</v>
      </c>
      <c r="O148" s="37">
        <v>16377367.926999999</v>
      </c>
      <c r="P148" s="37">
        <v>16819819.098000001</v>
      </c>
      <c r="Q148" s="33">
        <v>14665</v>
      </c>
      <c r="R148" s="33">
        <v>4122</v>
      </c>
      <c r="S148" s="33">
        <v>1488</v>
      </c>
      <c r="T148" s="37">
        <v>13489118.129000001</v>
      </c>
      <c r="U148" s="35">
        <v>3900168.7707000002</v>
      </c>
      <c r="V148" s="35">
        <v>1436947.7246000001</v>
      </c>
      <c r="W148" s="33">
        <v>23605</v>
      </c>
      <c r="X148" s="33">
        <v>52987</v>
      </c>
      <c r="Y148" s="33">
        <v>62949</v>
      </c>
      <c r="Z148" s="33">
        <v>9931</v>
      </c>
      <c r="AA148" s="33">
        <v>4693</v>
      </c>
      <c r="AB148" s="33">
        <v>2609</v>
      </c>
      <c r="AC148" s="33">
        <v>2496</v>
      </c>
      <c r="AD148" s="33">
        <v>433</v>
      </c>
      <c r="AE148" s="33">
        <v>7886</v>
      </c>
      <c r="AF148" s="33">
        <v>1893</v>
      </c>
      <c r="AG148" s="33">
        <v>2876</v>
      </c>
      <c r="AH148" s="33">
        <v>2282</v>
      </c>
      <c r="AI148" s="33">
        <v>799</v>
      </c>
      <c r="AJ148" s="33">
        <v>4993</v>
      </c>
      <c r="AK148" s="33">
        <v>1189</v>
      </c>
    </row>
    <row r="149" spans="1:37" ht="13.9" customHeight="1" x14ac:dyDescent="0.25">
      <c r="A149" s="32" t="s">
        <v>1102</v>
      </c>
      <c r="B149" s="32" t="s">
        <v>1102</v>
      </c>
      <c r="C149" s="32" t="s">
        <v>1232</v>
      </c>
      <c r="D149" s="32" t="s">
        <v>1645</v>
      </c>
      <c r="E149" s="33">
        <v>9332</v>
      </c>
      <c r="F149" s="33">
        <v>5072</v>
      </c>
      <c r="G149" s="33">
        <v>4484</v>
      </c>
      <c r="H149" s="37">
        <v>13088996.454</v>
      </c>
      <c r="I149" s="37">
        <v>10050263.574999999</v>
      </c>
      <c r="J149" s="37">
        <v>11242942.875</v>
      </c>
      <c r="K149" s="33">
        <v>1865</v>
      </c>
      <c r="L149" s="33">
        <v>2942</v>
      </c>
      <c r="M149" s="33">
        <v>3656</v>
      </c>
      <c r="N149" s="35">
        <v>3653270.7872000001</v>
      </c>
      <c r="O149" s="35">
        <v>7416277.3185000001</v>
      </c>
      <c r="P149" s="37">
        <v>10235533.305</v>
      </c>
      <c r="Q149" s="33">
        <v>7467</v>
      </c>
      <c r="R149" s="33">
        <v>2130</v>
      </c>
      <c r="S149" s="33">
        <v>828</v>
      </c>
      <c r="T149" s="35">
        <v>9435725.6666999999</v>
      </c>
      <c r="U149" s="35">
        <v>2633986.2568000001</v>
      </c>
      <c r="V149" s="35">
        <v>1007409.5699</v>
      </c>
      <c r="W149" s="33">
        <v>11617</v>
      </c>
      <c r="X149" s="33">
        <v>22167</v>
      </c>
      <c r="Y149" s="33">
        <v>33706</v>
      </c>
      <c r="Z149" s="33">
        <v>5119</v>
      </c>
      <c r="AA149" s="33">
        <v>2282</v>
      </c>
      <c r="AB149" s="33">
        <v>1648</v>
      </c>
      <c r="AC149" s="33">
        <v>1872</v>
      </c>
      <c r="AD149" s="33">
        <v>534</v>
      </c>
      <c r="AE149" s="33">
        <v>4602</v>
      </c>
      <c r="AF149" s="33">
        <v>527</v>
      </c>
      <c r="AG149" s="33">
        <v>2205</v>
      </c>
      <c r="AH149" s="33">
        <v>677</v>
      </c>
      <c r="AI149" s="33">
        <v>84</v>
      </c>
      <c r="AJ149" s="33">
        <v>3613</v>
      </c>
      <c r="AK149" s="33">
        <v>714</v>
      </c>
    </row>
    <row r="150" spans="1:37" ht="13.9" customHeight="1" x14ac:dyDescent="0.25">
      <c r="A150" s="32" t="s">
        <v>1050</v>
      </c>
      <c r="B150" s="32" t="s">
        <v>1050</v>
      </c>
      <c r="C150" s="32" t="s">
        <v>1051</v>
      </c>
      <c r="D150" s="32" t="s">
        <v>1601</v>
      </c>
      <c r="E150" s="33">
        <v>5426</v>
      </c>
      <c r="F150" s="33">
        <v>3004</v>
      </c>
      <c r="G150" s="33">
        <v>2067</v>
      </c>
      <c r="H150" s="35">
        <v>7350019.9075999996</v>
      </c>
      <c r="I150" s="35">
        <v>7443472.2516999999</v>
      </c>
      <c r="J150" s="35">
        <v>6464630.1918000001</v>
      </c>
      <c r="K150" s="33">
        <v>1838</v>
      </c>
      <c r="L150" s="33">
        <v>2224</v>
      </c>
      <c r="M150" s="33">
        <v>1793</v>
      </c>
      <c r="N150" s="35">
        <v>3804260.6031999998</v>
      </c>
      <c r="O150" s="35">
        <v>6365325.3607999999</v>
      </c>
      <c r="P150" s="37">
        <v>6066839.6869999999</v>
      </c>
      <c r="Q150" s="33">
        <v>3588</v>
      </c>
      <c r="R150" s="33">
        <v>780</v>
      </c>
      <c r="S150" s="33">
        <v>274</v>
      </c>
      <c r="T150" s="35">
        <v>3545759.3043999998</v>
      </c>
      <c r="U150" s="35">
        <v>1078146.8907999999</v>
      </c>
      <c r="V150" s="34">
        <v>397790.50475999998</v>
      </c>
      <c r="W150" s="33">
        <v>10720</v>
      </c>
      <c r="X150" s="33">
        <v>24679</v>
      </c>
      <c r="Y150" s="33">
        <v>27200</v>
      </c>
      <c r="Z150" s="33">
        <v>3488</v>
      </c>
      <c r="AA150" s="33">
        <v>1612</v>
      </c>
      <c r="AB150" s="33">
        <v>856</v>
      </c>
      <c r="AC150" s="33">
        <v>920</v>
      </c>
      <c r="AD150" s="33">
        <v>82</v>
      </c>
      <c r="AE150" s="33">
        <v>2395</v>
      </c>
      <c r="AF150" s="33">
        <v>383</v>
      </c>
      <c r="AG150" s="33">
        <v>885</v>
      </c>
      <c r="AH150" s="33">
        <v>456</v>
      </c>
      <c r="AI150" s="33">
        <v>316</v>
      </c>
      <c r="AJ150" s="33">
        <v>1880</v>
      </c>
      <c r="AK150" s="33">
        <v>515</v>
      </c>
    </row>
    <row r="151" spans="1:37" ht="13.9" customHeight="1" x14ac:dyDescent="0.25">
      <c r="A151" s="32" t="s">
        <v>889</v>
      </c>
      <c r="B151" s="32" t="s">
        <v>889</v>
      </c>
      <c r="C151" s="32" t="s">
        <v>1134</v>
      </c>
      <c r="D151" s="32" t="s">
        <v>1518</v>
      </c>
      <c r="E151" s="33">
        <v>5530</v>
      </c>
      <c r="F151" s="33">
        <v>3441</v>
      </c>
      <c r="G151" s="33">
        <v>2899</v>
      </c>
      <c r="H151" s="35">
        <v>7348045.4483000003</v>
      </c>
      <c r="I151" s="35">
        <v>7112024.0614</v>
      </c>
      <c r="J151" s="35">
        <v>7640396.4753999999</v>
      </c>
      <c r="K151" s="33">
        <v>1878</v>
      </c>
      <c r="L151" s="33">
        <v>2410</v>
      </c>
      <c r="M151" s="33">
        <v>2548</v>
      </c>
      <c r="N151" s="35">
        <v>3566436.6000999999</v>
      </c>
      <c r="O151" s="35">
        <v>6049849.7714999998</v>
      </c>
      <c r="P151" s="35">
        <v>7261111.1431</v>
      </c>
      <c r="Q151" s="33">
        <v>3652</v>
      </c>
      <c r="R151" s="33">
        <v>1031</v>
      </c>
      <c r="S151" s="33">
        <v>351</v>
      </c>
      <c r="T151" s="35">
        <v>3781608.8481999999</v>
      </c>
      <c r="U151" s="40">
        <v>1062174.29</v>
      </c>
      <c r="V151" s="34">
        <v>379285.33234999998</v>
      </c>
      <c r="W151" s="33">
        <v>10272</v>
      </c>
      <c r="X151" s="33">
        <v>20747</v>
      </c>
      <c r="Y151" s="33">
        <v>29440</v>
      </c>
      <c r="Z151" s="33">
        <v>3415</v>
      </c>
      <c r="AA151" s="33">
        <v>1780</v>
      </c>
      <c r="AB151" s="33">
        <v>1160</v>
      </c>
      <c r="AC151" s="33">
        <v>1186</v>
      </c>
      <c r="AD151" s="33">
        <v>287</v>
      </c>
      <c r="AE151" s="33">
        <v>4293</v>
      </c>
      <c r="AF151" s="33">
        <v>283</v>
      </c>
      <c r="AG151" s="33">
        <v>904</v>
      </c>
      <c r="AH151" s="33">
        <v>748</v>
      </c>
      <c r="AI151" s="33">
        <v>267</v>
      </c>
      <c r="AJ151" s="33">
        <v>2209</v>
      </c>
      <c r="AK151" s="33">
        <v>302</v>
      </c>
    </row>
    <row r="152" spans="1:37" ht="28.9" customHeight="1" x14ac:dyDescent="0.25">
      <c r="A152" s="32" t="s">
        <v>958</v>
      </c>
      <c r="B152" s="32" t="s">
        <v>958</v>
      </c>
      <c r="C152" s="32" t="s">
        <v>1155</v>
      </c>
      <c r="D152" s="32" t="s">
        <v>1541</v>
      </c>
      <c r="E152" s="33">
        <v>18931</v>
      </c>
      <c r="F152" s="33">
        <v>11820</v>
      </c>
      <c r="G152" s="33">
        <v>8102</v>
      </c>
      <c r="H152" s="37">
        <v>23254838.122000001</v>
      </c>
      <c r="I152" s="37">
        <v>24408047.511</v>
      </c>
      <c r="J152" s="37">
        <v>23510044.267999999</v>
      </c>
      <c r="K152" s="33">
        <v>6121</v>
      </c>
      <c r="L152" s="33">
        <v>7421</v>
      </c>
      <c r="M152" s="33">
        <v>6774</v>
      </c>
      <c r="N152" s="37">
        <v>12580156.872</v>
      </c>
      <c r="O152" s="37">
        <v>20762811.541999999</v>
      </c>
      <c r="P152" s="37">
        <v>22307764.134</v>
      </c>
      <c r="Q152" s="33">
        <v>12810</v>
      </c>
      <c r="R152" s="33">
        <v>4399</v>
      </c>
      <c r="S152" s="33">
        <v>1328</v>
      </c>
      <c r="T152" s="37">
        <v>10674681.249</v>
      </c>
      <c r="U152" s="35">
        <v>3645235.9684000001</v>
      </c>
      <c r="V152" s="35">
        <v>1202280.1338</v>
      </c>
      <c r="W152" s="33">
        <v>35857</v>
      </c>
      <c r="X152" s="33">
        <v>80481</v>
      </c>
      <c r="Y152" s="33">
        <v>103225</v>
      </c>
      <c r="Z152" s="33">
        <v>10648</v>
      </c>
      <c r="AA152" s="33">
        <v>4903</v>
      </c>
      <c r="AB152" s="33">
        <v>2816</v>
      </c>
      <c r="AC152" s="33">
        <v>2631</v>
      </c>
      <c r="AD152" s="33">
        <v>1133</v>
      </c>
      <c r="AE152" s="33">
        <v>9549</v>
      </c>
      <c r="AF152" s="33">
        <v>1425</v>
      </c>
      <c r="AG152" s="33">
        <v>4219</v>
      </c>
      <c r="AH152" s="33">
        <v>2142</v>
      </c>
      <c r="AI152" s="33">
        <v>654</v>
      </c>
      <c r="AJ152" s="33">
        <v>6151</v>
      </c>
      <c r="AK152" s="33">
        <v>2083</v>
      </c>
    </row>
    <row r="154" spans="1:37" ht="12" customHeight="1" x14ac:dyDescent="0.35">
      <c r="D154" s="26" t="s">
        <v>1408</v>
      </c>
      <c r="E154" s="24">
        <f>COUNTIF(E4:E152,"-")</f>
        <v>0</v>
      </c>
      <c r="F154" s="24">
        <f>COUNTIF(F4:F152,"-")</f>
        <v>0</v>
      </c>
      <c r="G154" s="24">
        <f t="shared" ref="G154:AK154" si="0">COUNTIF(G4:G152,"-")</f>
        <v>0</v>
      </c>
      <c r="H154" s="24">
        <f t="shared" si="0"/>
        <v>0</v>
      </c>
      <c r="I154" s="24">
        <f t="shared" si="0"/>
        <v>0</v>
      </c>
      <c r="J154" s="24">
        <f t="shared" si="0"/>
        <v>0</v>
      </c>
      <c r="K154" s="24">
        <f t="shared" si="0"/>
        <v>0</v>
      </c>
      <c r="L154" s="24">
        <f t="shared" si="0"/>
        <v>0</v>
      </c>
      <c r="M154" s="24">
        <f t="shared" si="0"/>
        <v>0</v>
      </c>
      <c r="N154" s="24">
        <f t="shared" si="0"/>
        <v>0</v>
      </c>
      <c r="O154" s="24">
        <f t="shared" si="0"/>
        <v>0</v>
      </c>
      <c r="P154" s="24">
        <f t="shared" si="0"/>
        <v>0</v>
      </c>
      <c r="Q154" s="24">
        <f t="shared" si="0"/>
        <v>0</v>
      </c>
      <c r="R154" s="24">
        <f t="shared" si="0"/>
        <v>0</v>
      </c>
      <c r="S154" s="24">
        <f t="shared" si="0"/>
        <v>0</v>
      </c>
      <c r="T154" s="24">
        <f t="shared" si="0"/>
        <v>0</v>
      </c>
      <c r="U154" s="24">
        <f t="shared" si="0"/>
        <v>0</v>
      </c>
      <c r="V154" s="24">
        <f t="shared" si="0"/>
        <v>0</v>
      </c>
      <c r="W154" s="24">
        <f t="shared" si="0"/>
        <v>0</v>
      </c>
      <c r="X154" s="24">
        <f t="shared" si="0"/>
        <v>0</v>
      </c>
      <c r="Y154" s="24">
        <f t="shared" si="0"/>
        <v>0</v>
      </c>
      <c r="Z154" s="24">
        <f t="shared" si="0"/>
        <v>0</v>
      </c>
      <c r="AA154" s="24">
        <f t="shared" si="0"/>
        <v>0</v>
      </c>
      <c r="AB154" s="24">
        <f t="shared" si="0"/>
        <v>0</v>
      </c>
      <c r="AC154" s="24">
        <f t="shared" si="0"/>
        <v>0</v>
      </c>
      <c r="AD154" s="24">
        <f t="shared" si="0"/>
        <v>0</v>
      </c>
      <c r="AE154" s="24">
        <f t="shared" si="0"/>
        <v>0</v>
      </c>
      <c r="AF154" s="24">
        <f>COUNTIF(AF4:AF152,"-")</f>
        <v>0</v>
      </c>
      <c r="AG154" s="24">
        <f t="shared" si="0"/>
        <v>0</v>
      </c>
      <c r="AH154" s="24">
        <f t="shared" si="0"/>
        <v>0</v>
      </c>
      <c r="AI154" s="24">
        <f t="shared" si="0"/>
        <v>0</v>
      </c>
      <c r="AJ154" s="24">
        <f t="shared" si="0"/>
        <v>0</v>
      </c>
      <c r="AK154" s="24">
        <f t="shared" si="0"/>
        <v>0</v>
      </c>
    </row>
    <row r="155" spans="1:37" ht="12" customHeight="1" x14ac:dyDescent="0.25">
      <c r="D155" s="54" t="s">
        <v>1770</v>
      </c>
      <c r="E155" s="55">
        <f>COUNTIF(E154:AK154,"&gt;1")</f>
        <v>0</v>
      </c>
    </row>
    <row r="156" spans="1:37" ht="12" customHeight="1" x14ac:dyDescent="0.25">
      <c r="D156" s="54" t="s">
        <v>1769</v>
      </c>
      <c r="E156" s="55">
        <f>COUNTIF(E154:AK154,1)</f>
        <v>0</v>
      </c>
    </row>
  </sheetData>
  <autoFilter ref="A3:AK152"/>
  <mergeCells count="10">
    <mergeCell ref="Z1:AB1"/>
    <mergeCell ref="Z2:AB2"/>
    <mergeCell ref="AC1:AK1"/>
    <mergeCell ref="AC2:AK2"/>
    <mergeCell ref="K1:M1"/>
    <mergeCell ref="Q1:S1"/>
    <mergeCell ref="K2:M2"/>
    <mergeCell ref="Q2:S2"/>
    <mergeCell ref="W1:Y1"/>
    <mergeCell ref="W2:Y2"/>
  </mergeCells>
  <conditionalFormatting sqref="E154:AK154">
    <cfRule type="cellIs" dxfId="1" priority="1" operator="greaterThan">
      <formula>1</formula>
    </cfRule>
    <cfRule type="cellIs" dxfId="0" priority="2" operator="greaterThan">
      <formula>0</formula>
    </cfRule>
  </conditionalFormatting>
  <pageMargins left="0.05" right="0.05" top="0.5" bottom="0.5" header="0" footer="0"/>
  <pageSetup orientation="portrait" horizontalDpi="300" verticalDpi="300"/>
  <headerFooter>
    <oddHeader>The SAS System</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0"/>
  <sheetViews>
    <sheetView workbookViewId="0">
      <selection activeCell="N98" sqref="N98:O98"/>
    </sheetView>
  </sheetViews>
  <sheetFormatPr defaultColWidth="8.81640625" defaultRowHeight="14.5" x14ac:dyDescent="0.35"/>
  <cols>
    <col min="1" max="1" width="9" style="24" customWidth="1"/>
    <col min="2" max="2" width="14" style="24" customWidth="1"/>
    <col min="3" max="5" width="13" style="24" customWidth="1"/>
    <col min="6" max="16384" width="8.81640625" style="24"/>
  </cols>
  <sheetData>
    <row r="1" spans="1:5" x14ac:dyDescent="0.35">
      <c r="A1" s="24" t="s">
        <v>711</v>
      </c>
      <c r="B1" s="24" t="s">
        <v>1978</v>
      </c>
      <c r="C1" s="24" t="s">
        <v>1979</v>
      </c>
      <c r="D1" s="24" t="s">
        <v>1980</v>
      </c>
      <c r="E1" s="24" t="s">
        <v>1981</v>
      </c>
    </row>
    <row r="2" spans="1:5" x14ac:dyDescent="0.35">
      <c r="A2" s="24" t="s">
        <v>881</v>
      </c>
      <c r="B2" s="24">
        <v>0.3579971296443949</v>
      </c>
      <c r="C2" s="24">
        <v>0.11082761919948972</v>
      </c>
      <c r="D2" s="24">
        <v>0.52176686333918043</v>
      </c>
      <c r="E2" s="24">
        <v>9.4083878169350984E-3</v>
      </c>
    </row>
    <row r="3" spans="1:5" x14ac:dyDescent="0.35">
      <c r="A3" s="24" t="s">
        <v>883</v>
      </c>
      <c r="B3" s="24">
        <v>0.28686980951498869</v>
      </c>
      <c r="C3" s="24">
        <v>4.1060788490630093E-2</v>
      </c>
      <c r="D3" s="24">
        <v>0.67068012719582604</v>
      </c>
      <c r="E3" s="24">
        <v>1.3892747985551543E-3</v>
      </c>
    </row>
    <row r="4" spans="1:5" x14ac:dyDescent="0.35">
      <c r="A4" s="24" t="s">
        <v>1423</v>
      </c>
      <c r="B4" s="24">
        <v>0.3095484430797984</v>
      </c>
      <c r="C4" s="24">
        <v>3.7679805092947966E-2</v>
      </c>
      <c r="D4" s="24">
        <v>0.65273837733204287</v>
      </c>
      <c r="E4" s="24">
        <v>3.3374495210759927E-5</v>
      </c>
    </row>
    <row r="5" spans="1:5" x14ac:dyDescent="0.35">
      <c r="A5" s="24" t="s">
        <v>885</v>
      </c>
      <c r="B5" s="24">
        <v>0.38234608208955223</v>
      </c>
      <c r="C5" s="24">
        <v>7.4918376865671654E-2</v>
      </c>
      <c r="D5" s="24">
        <v>0.53393190298507454</v>
      </c>
      <c r="E5" s="24">
        <v>8.8036380597014911E-3</v>
      </c>
    </row>
    <row r="6" spans="1:5" x14ac:dyDescent="0.35">
      <c r="A6" s="24" t="s">
        <v>887</v>
      </c>
      <c r="B6" s="24">
        <v>0.23778126635269495</v>
      </c>
      <c r="C6" s="24">
        <v>7.2946101517530074E-2</v>
      </c>
      <c r="D6" s="24">
        <v>0.66415489272632111</v>
      </c>
      <c r="E6" s="24">
        <v>2.5117739403453687E-2</v>
      </c>
    </row>
    <row r="7" spans="1:5" x14ac:dyDescent="0.35">
      <c r="A7" s="24" t="s">
        <v>889</v>
      </c>
      <c r="B7" s="24">
        <v>0.28373790527923953</v>
      </c>
      <c r="C7" s="24">
        <v>8.4450857239857444E-2</v>
      </c>
      <c r="D7" s="24">
        <v>0.63181123748090318</v>
      </c>
      <c r="E7" s="24">
        <v>0</v>
      </c>
    </row>
    <row r="8" spans="1:5" x14ac:dyDescent="0.35">
      <c r="A8" s="24" t="s">
        <v>891</v>
      </c>
      <c r="B8" s="24">
        <v>0.30307817755580474</v>
      </c>
      <c r="C8" s="24">
        <v>2.8437468147997143E-2</v>
      </c>
      <c r="D8" s="24">
        <v>0.57297930893894611</v>
      </c>
      <c r="E8" s="24">
        <v>9.5505045357252058E-2</v>
      </c>
    </row>
    <row r="9" spans="1:5" x14ac:dyDescent="0.35">
      <c r="A9" s="24" t="s">
        <v>893</v>
      </c>
      <c r="B9" s="24">
        <v>0.23843776341669004</v>
      </c>
      <c r="C9" s="24">
        <v>8.0247260466423151E-2</v>
      </c>
      <c r="D9" s="24">
        <v>0.62944647372857565</v>
      </c>
      <c r="E9" s="24">
        <v>5.1868502388311317E-2</v>
      </c>
    </row>
    <row r="10" spans="1:5" x14ac:dyDescent="0.35">
      <c r="A10" s="24" t="s">
        <v>894</v>
      </c>
      <c r="B10" s="24">
        <v>0.3136587211502081</v>
      </c>
      <c r="C10" s="24">
        <v>4.5024593265228896E-2</v>
      </c>
      <c r="D10" s="24">
        <v>0.64120858331982045</v>
      </c>
      <c r="E10" s="24">
        <v>1.0810226474244632E-4</v>
      </c>
    </row>
    <row r="11" spans="1:5" x14ac:dyDescent="0.35">
      <c r="A11" s="24" t="s">
        <v>896</v>
      </c>
      <c r="B11" s="24">
        <v>0.36376965653751697</v>
      </c>
      <c r="C11" s="24">
        <v>7.21381181041751E-2</v>
      </c>
      <c r="D11" s="24">
        <v>0.51984897914299322</v>
      </c>
      <c r="E11" s="24">
        <v>4.424324621531469E-2</v>
      </c>
    </row>
    <row r="12" spans="1:5" x14ac:dyDescent="0.35">
      <c r="A12" s="24" t="s">
        <v>898</v>
      </c>
      <c r="B12" s="24">
        <v>0.36009398864303899</v>
      </c>
      <c r="C12" s="24">
        <v>5.0351058770874688E-2</v>
      </c>
      <c r="D12" s="24">
        <v>0.58561078631570107</v>
      </c>
      <c r="E12" s="24">
        <v>3.9441662703851845E-3</v>
      </c>
    </row>
    <row r="13" spans="1:5" x14ac:dyDescent="0.35">
      <c r="A13" s="24" t="s">
        <v>1139</v>
      </c>
      <c r="B13" s="24">
        <v>0.18367346938775511</v>
      </c>
      <c r="C13" s="24">
        <v>0.68979591836734699</v>
      </c>
      <c r="D13" s="24">
        <v>0.12653061224489795</v>
      </c>
      <c r="E13" s="24">
        <v>0</v>
      </c>
    </row>
    <row r="14" spans="1:5" x14ac:dyDescent="0.35">
      <c r="A14" s="24" t="s">
        <v>900</v>
      </c>
      <c r="B14" s="24">
        <v>0.30705023103294082</v>
      </c>
      <c r="C14" s="24">
        <v>4.9932925920405435E-2</v>
      </c>
      <c r="D14" s="24">
        <v>0.56945893575793693</v>
      </c>
      <c r="E14" s="24">
        <v>7.3557907288716654E-2</v>
      </c>
    </row>
    <row r="15" spans="1:5" x14ac:dyDescent="0.35">
      <c r="A15" s="24" t="s">
        <v>902</v>
      </c>
      <c r="B15" s="24">
        <v>0.29611650485436897</v>
      </c>
      <c r="C15" s="24">
        <v>7.4146570623238359E-2</v>
      </c>
      <c r="D15" s="24">
        <v>0.6297369245223926</v>
      </c>
      <c r="E15" s="24">
        <v>0</v>
      </c>
    </row>
    <row r="16" spans="1:5" x14ac:dyDescent="0.35">
      <c r="A16" s="24" t="s">
        <v>904</v>
      </c>
      <c r="B16" s="24">
        <v>0.3656577612445045</v>
      </c>
      <c r="C16" s="24">
        <v>8.809604328711533E-2</v>
      </c>
      <c r="D16" s="24">
        <v>0.54624619546838005</v>
      </c>
      <c r="E16" s="24">
        <v>0</v>
      </c>
    </row>
    <row r="17" spans="1:5" x14ac:dyDescent="0.35">
      <c r="A17" s="24" t="s">
        <v>906</v>
      </c>
      <c r="B17" s="24">
        <v>0.31337822014051531</v>
      </c>
      <c r="C17" s="24">
        <v>7.5331772053083501E-2</v>
      </c>
      <c r="D17" s="24">
        <v>0.57089188134270097</v>
      </c>
      <c r="E17" s="24">
        <v>4.0398126463700251E-2</v>
      </c>
    </row>
    <row r="18" spans="1:5" x14ac:dyDescent="0.35">
      <c r="A18" s="24" t="s">
        <v>908</v>
      </c>
      <c r="B18" s="24">
        <v>0.40850757029560197</v>
      </c>
      <c r="C18" s="24">
        <v>8.9834174477289142E-2</v>
      </c>
      <c r="D18" s="24">
        <v>0.50115356885364082</v>
      </c>
      <c r="E18" s="24">
        <v>5.0468637346791638E-4</v>
      </c>
    </row>
    <row r="19" spans="1:5" x14ac:dyDescent="0.35">
      <c r="A19" s="24" t="s">
        <v>910</v>
      </c>
      <c r="B19" s="24">
        <v>0.20912375790424564</v>
      </c>
      <c r="C19" s="24">
        <v>7.5504366154772656E-2</v>
      </c>
      <c r="D19" s="24">
        <v>0.71537187594098151</v>
      </c>
      <c r="E19" s="24">
        <v>0</v>
      </c>
    </row>
    <row r="20" spans="1:5" x14ac:dyDescent="0.35">
      <c r="A20" s="24" t="s">
        <v>912</v>
      </c>
      <c r="B20" s="24">
        <v>0.20097087378640777</v>
      </c>
      <c r="C20" s="24">
        <v>6.3444491346559759E-2</v>
      </c>
      <c r="D20" s="24">
        <v>0.73558463486703252</v>
      </c>
      <c r="E20" s="24">
        <v>0</v>
      </c>
    </row>
    <row r="21" spans="1:5" x14ac:dyDescent="0.35">
      <c r="A21" s="24" t="s">
        <v>914</v>
      </c>
      <c r="B21" s="24">
        <v>0.43147052377821626</v>
      </c>
      <c r="C21" s="24">
        <v>4.1288625904010529E-2</v>
      </c>
      <c r="D21" s="24">
        <v>0.52719701950471187</v>
      </c>
      <c r="E21" s="24">
        <v>4.3830813061582307E-5</v>
      </c>
    </row>
    <row r="22" spans="1:5" x14ac:dyDescent="0.35">
      <c r="A22" s="24" t="s">
        <v>1148</v>
      </c>
      <c r="B22" s="24">
        <v>6.5481758652946673E-3</v>
      </c>
      <c r="C22" s="24">
        <v>0</v>
      </c>
      <c r="D22" s="24">
        <v>0.99345182413470523</v>
      </c>
      <c r="E22" s="24">
        <v>0</v>
      </c>
    </row>
    <row r="23" spans="1:5" x14ac:dyDescent="0.35">
      <c r="A23" s="24" t="s">
        <v>916</v>
      </c>
      <c r="B23" s="24">
        <v>0.47756741949229919</v>
      </c>
      <c r="C23" s="24">
        <v>6.1545017349485608E-2</v>
      </c>
      <c r="D23" s="24">
        <v>0.45680891215681491</v>
      </c>
      <c r="E23" s="24">
        <v>4.0786510014001343E-3</v>
      </c>
    </row>
    <row r="24" spans="1:5" x14ac:dyDescent="0.35">
      <c r="A24" s="24" t="s">
        <v>1151</v>
      </c>
      <c r="B24" s="24">
        <v>0.33527696793002926</v>
      </c>
      <c r="C24" s="24">
        <v>0</v>
      </c>
      <c r="D24" s="24">
        <v>0.43398583923365264</v>
      </c>
      <c r="E24" s="24">
        <v>0.23073719283631816</v>
      </c>
    </row>
    <row r="25" spans="1:5" x14ac:dyDescent="0.35">
      <c r="A25" s="24" t="s">
        <v>918</v>
      </c>
      <c r="B25" s="24">
        <v>0.2029068930781408</v>
      </c>
      <c r="C25" s="24">
        <v>7.2312562958699103E-2</v>
      </c>
      <c r="D25" s="24">
        <v>0.69283350122319765</v>
      </c>
      <c r="E25" s="24">
        <v>3.1947042739962572E-2</v>
      </c>
    </row>
    <row r="26" spans="1:5" x14ac:dyDescent="0.35">
      <c r="A26" s="24" t="s">
        <v>920</v>
      </c>
      <c r="B26" s="24">
        <v>0.3089330024813895</v>
      </c>
      <c r="C26" s="24">
        <v>5.6606699751861021E-2</v>
      </c>
      <c r="D26" s="24">
        <v>0.63446029776674917</v>
      </c>
      <c r="E26" s="24">
        <v>0</v>
      </c>
    </row>
    <row r="27" spans="1:5" x14ac:dyDescent="0.35">
      <c r="A27" s="24" t="s">
        <v>922</v>
      </c>
      <c r="B27" s="24">
        <v>0.28181113165901089</v>
      </c>
      <c r="C27" s="24">
        <v>6.0192089721410241E-2</v>
      </c>
      <c r="D27" s="24">
        <v>0.65799677861957884</v>
      </c>
      <c r="E27" s="24">
        <v>0</v>
      </c>
    </row>
    <row r="28" spans="1:5" x14ac:dyDescent="0.35">
      <c r="A28" s="24" t="s">
        <v>958</v>
      </c>
      <c r="B28" s="24">
        <v>0.32101837118472443</v>
      </c>
      <c r="C28" s="24">
        <v>3.7465644438015325E-2</v>
      </c>
      <c r="D28" s="24">
        <v>0.64142919137856202</v>
      </c>
      <c r="E28" s="24">
        <v>8.6792998698105028E-5</v>
      </c>
    </row>
    <row r="29" spans="1:5" x14ac:dyDescent="0.35">
      <c r="A29" s="24" t="s">
        <v>960</v>
      </c>
      <c r="B29" s="24">
        <v>0.30906500712304119</v>
      </c>
      <c r="C29" s="24">
        <v>8.000299917522681E-2</v>
      </c>
      <c r="D29" s="24">
        <v>0.61093199370173201</v>
      </c>
      <c r="E29" s="24">
        <v>0</v>
      </c>
    </row>
    <row r="30" spans="1:5" x14ac:dyDescent="0.35">
      <c r="A30" s="24" t="s">
        <v>962</v>
      </c>
      <c r="B30" s="24">
        <v>0.26431865267660226</v>
      </c>
      <c r="C30" s="24">
        <v>5.3465214195014335E-2</v>
      </c>
      <c r="D30" s="24">
        <v>0.68221613312838358</v>
      </c>
      <c r="E30" s="24">
        <v>0</v>
      </c>
    </row>
    <row r="31" spans="1:5" x14ac:dyDescent="0.35">
      <c r="A31" s="24" t="s">
        <v>964</v>
      </c>
      <c r="B31" s="24">
        <v>0.3421837421837422</v>
      </c>
      <c r="C31" s="24">
        <v>4.4252044252044258E-2</v>
      </c>
      <c r="D31" s="24">
        <v>0.58234728234728239</v>
      </c>
      <c r="E31" s="24">
        <v>3.1216931216931209E-2</v>
      </c>
    </row>
    <row r="32" spans="1:5" x14ac:dyDescent="0.35">
      <c r="A32" s="24" t="s">
        <v>966</v>
      </c>
      <c r="B32" s="24">
        <v>0.23973964026632219</v>
      </c>
      <c r="C32" s="24">
        <v>4.5264831561164683E-2</v>
      </c>
      <c r="D32" s="24">
        <v>0.70620093411507501</v>
      </c>
      <c r="E32" s="24">
        <v>8.7945940574381404E-3</v>
      </c>
    </row>
    <row r="33" spans="1:5" x14ac:dyDescent="0.35">
      <c r="A33" s="24" t="s">
        <v>968</v>
      </c>
      <c r="B33" s="24">
        <v>0.13131864797621215</v>
      </c>
      <c r="C33" s="24">
        <v>0.11529825838946536</v>
      </c>
      <c r="D33" s="24">
        <v>0.73099095818921089</v>
      </c>
      <c r="E33" s="24">
        <v>2.2392135445111965E-2</v>
      </c>
    </row>
    <row r="34" spans="1:5" x14ac:dyDescent="0.35">
      <c r="A34" s="24" t="s">
        <v>970</v>
      </c>
      <c r="B34" s="24">
        <v>0.22045101088646968</v>
      </c>
      <c r="C34" s="24">
        <v>6.376360808709175E-2</v>
      </c>
      <c r="D34" s="24">
        <v>0.71539657853810257</v>
      </c>
      <c r="E34" s="24">
        <v>3.8880248833592529E-4</v>
      </c>
    </row>
    <row r="35" spans="1:5" x14ac:dyDescent="0.35">
      <c r="A35" s="24" t="s">
        <v>972</v>
      </c>
      <c r="B35" s="24">
        <v>0.18516411627510096</v>
      </c>
      <c r="C35" s="24">
        <v>5.6999829341828352E-2</v>
      </c>
      <c r="D35" s="24">
        <v>0.75783605438307056</v>
      </c>
      <c r="E35" s="24">
        <v>0</v>
      </c>
    </row>
    <row r="36" spans="1:5" x14ac:dyDescent="0.35">
      <c r="A36" s="24" t="s">
        <v>974</v>
      </c>
      <c r="B36" s="24">
        <v>0.27029905776321178</v>
      </c>
      <c r="C36" s="24">
        <v>5.5960671855796805E-2</v>
      </c>
      <c r="D36" s="24">
        <v>0.59537074969274895</v>
      </c>
      <c r="E36" s="24">
        <v>7.836952068824253E-2</v>
      </c>
    </row>
    <row r="37" spans="1:5" x14ac:dyDescent="0.35">
      <c r="A37" s="24" t="s">
        <v>976</v>
      </c>
      <c r="B37" s="24">
        <v>0.32855317706567944</v>
      </c>
      <c r="C37" s="24">
        <v>8.5729929862070786E-2</v>
      </c>
      <c r="D37" s="24">
        <v>0.58185800328527115</v>
      </c>
      <c r="E37" s="24">
        <v>3.8588897869788526E-3</v>
      </c>
    </row>
    <row r="38" spans="1:5" x14ac:dyDescent="0.35">
      <c r="A38" s="24" t="s">
        <v>978</v>
      </c>
      <c r="B38" s="24">
        <v>0.40915973753420304</v>
      </c>
      <c r="C38" s="24">
        <v>4.5506468666153058E-2</v>
      </c>
      <c r="D38" s="24">
        <v>0.54214595011024624</v>
      </c>
      <c r="E38" s="24">
        <v>3.1878436893977638E-3</v>
      </c>
    </row>
    <row r="39" spans="1:5" x14ac:dyDescent="0.35">
      <c r="A39" s="24" t="s">
        <v>980</v>
      </c>
      <c r="B39" s="24">
        <v>0.14331360946745561</v>
      </c>
      <c r="C39" s="24">
        <v>4.7218934911242606E-2</v>
      </c>
      <c r="D39" s="24">
        <v>0.80946745562130229</v>
      </c>
      <c r="E39" s="24">
        <v>0</v>
      </c>
    </row>
    <row r="40" spans="1:5" x14ac:dyDescent="0.35">
      <c r="A40" s="24" t="s">
        <v>982</v>
      </c>
      <c r="B40" s="24">
        <v>0.30157654444285914</v>
      </c>
      <c r="C40" s="24">
        <v>6.1421030104151793E-2</v>
      </c>
      <c r="D40" s="24">
        <v>0.59395063489798805</v>
      </c>
      <c r="E40" s="24">
        <v>4.3051790555000705E-2</v>
      </c>
    </row>
    <row r="41" spans="1:5" x14ac:dyDescent="0.35">
      <c r="A41" s="24" t="s">
        <v>984</v>
      </c>
      <c r="B41" s="24">
        <v>0.29455747711088504</v>
      </c>
      <c r="C41" s="24">
        <v>4.4303153611393697E-2</v>
      </c>
      <c r="D41" s="24">
        <v>0.66108850457782287</v>
      </c>
      <c r="E41" s="24">
        <v>5.0864699898270592E-5</v>
      </c>
    </row>
    <row r="42" spans="1:5" x14ac:dyDescent="0.35">
      <c r="A42" s="24" t="s">
        <v>1170</v>
      </c>
      <c r="B42" s="24">
        <v>0.80119581464872947</v>
      </c>
      <c r="C42" s="24">
        <v>0</v>
      </c>
      <c r="D42" s="24">
        <v>0.19880418535127065</v>
      </c>
      <c r="E42" s="24">
        <v>0</v>
      </c>
    </row>
    <row r="43" spans="1:5" x14ac:dyDescent="0.35">
      <c r="A43" s="24" t="s">
        <v>986</v>
      </c>
      <c r="B43" s="24">
        <v>0.32626592616791905</v>
      </c>
      <c r="C43" s="24">
        <v>2.4567134923227697E-2</v>
      </c>
      <c r="D43" s="24">
        <v>0.63936622018948053</v>
      </c>
      <c r="E43" s="24">
        <v>9.8007187193727523E-3</v>
      </c>
    </row>
    <row r="44" spans="1:5" x14ac:dyDescent="0.35">
      <c r="A44" s="24" t="s">
        <v>988</v>
      </c>
      <c r="B44" s="24">
        <v>0.25487902931072298</v>
      </c>
      <c r="C44" s="24">
        <v>5.9425480593523858E-2</v>
      </c>
      <c r="D44" s="24">
        <v>0.68569549009575348</v>
      </c>
      <c r="E44" s="24">
        <v>0</v>
      </c>
    </row>
    <row r="45" spans="1:5" x14ac:dyDescent="0.35">
      <c r="A45" s="24" t="s">
        <v>990</v>
      </c>
      <c r="B45" s="24">
        <v>0.50666399438821519</v>
      </c>
      <c r="C45" s="24">
        <v>4.9704379196312258E-2</v>
      </c>
      <c r="D45" s="24">
        <v>0.44363162641547249</v>
      </c>
      <c r="E45" s="24">
        <v>0</v>
      </c>
    </row>
    <row r="46" spans="1:5" x14ac:dyDescent="0.35">
      <c r="A46" s="24" t="s">
        <v>992</v>
      </c>
      <c r="B46" s="24">
        <v>0.26944277410302675</v>
      </c>
      <c r="C46" s="24">
        <v>5.7075566245740637E-2</v>
      </c>
      <c r="D46" s="24">
        <v>0.67343154940869909</v>
      </c>
      <c r="E46" s="24">
        <v>5.0110242533573878E-5</v>
      </c>
    </row>
    <row r="47" spans="1:5" x14ac:dyDescent="0.35">
      <c r="A47" s="24" t="s">
        <v>993</v>
      </c>
      <c r="B47" s="24">
        <v>0.3107644650956965</v>
      </c>
      <c r="C47" s="24">
        <v>6.416639008739905E-2</v>
      </c>
      <c r="D47" s="24">
        <v>0.62462661798871533</v>
      </c>
      <c r="E47" s="24">
        <v>4.4252682818895903E-4</v>
      </c>
    </row>
    <row r="48" spans="1:5" x14ac:dyDescent="0.35">
      <c r="A48" s="24" t="s">
        <v>1177</v>
      </c>
      <c r="B48" s="24">
        <v>0</v>
      </c>
      <c r="C48" s="24">
        <v>0</v>
      </c>
      <c r="D48" s="24">
        <v>1</v>
      </c>
      <c r="E48" s="24">
        <v>0</v>
      </c>
    </row>
    <row r="49" spans="1:5" x14ac:dyDescent="0.35">
      <c r="A49" s="24" t="s">
        <v>995</v>
      </c>
      <c r="B49" s="24">
        <v>0.36476608187134496</v>
      </c>
      <c r="C49" s="24">
        <v>6.5476190476190479E-2</v>
      </c>
      <c r="D49" s="24">
        <v>0.56975772765246435</v>
      </c>
      <c r="E49" s="24">
        <v>0</v>
      </c>
    </row>
    <row r="50" spans="1:5" x14ac:dyDescent="0.35">
      <c r="A50" s="24" t="s">
        <v>996</v>
      </c>
      <c r="B50" s="24">
        <v>0.39928628072957967</v>
      </c>
      <c r="C50" s="24">
        <v>7.7829387107737596E-2</v>
      </c>
      <c r="D50" s="24">
        <v>0.51614365016426877</v>
      </c>
      <c r="E50" s="24">
        <v>6.7406819984139601E-3</v>
      </c>
    </row>
    <row r="51" spans="1:5" x14ac:dyDescent="0.35">
      <c r="A51" s="24" t="s">
        <v>998</v>
      </c>
      <c r="B51" s="24">
        <v>0.22927864853877775</v>
      </c>
      <c r="C51" s="24">
        <v>6.3056145264013722E-2</v>
      </c>
      <c r="D51" s="24">
        <v>0.65675956456931195</v>
      </c>
      <c r="E51" s="24">
        <v>5.0905641627896486E-2</v>
      </c>
    </row>
    <row r="52" spans="1:5" x14ac:dyDescent="0.35">
      <c r="A52" s="24" t="s">
        <v>1000</v>
      </c>
      <c r="B52" s="24">
        <v>0.33318098720292505</v>
      </c>
      <c r="C52" s="24">
        <v>5.9586380255941485E-2</v>
      </c>
      <c r="D52" s="24">
        <v>0.60723263254113358</v>
      </c>
      <c r="E52" s="24">
        <v>0</v>
      </c>
    </row>
    <row r="53" spans="1:5" x14ac:dyDescent="0.35">
      <c r="A53" s="24" t="s">
        <v>1002</v>
      </c>
      <c r="B53" s="24">
        <v>0.2504336054824654</v>
      </c>
      <c r="C53" s="24">
        <v>5.0509750835483744E-2</v>
      </c>
      <c r="D53" s="24">
        <v>0.69706840390879488</v>
      </c>
      <c r="E53" s="24">
        <v>1.98823977325606E-3</v>
      </c>
    </row>
    <row r="54" spans="1:5" x14ac:dyDescent="0.35">
      <c r="A54" s="24" t="s">
        <v>1004</v>
      </c>
      <c r="B54" s="24">
        <v>0.30146268656716407</v>
      </c>
      <c r="C54" s="24">
        <v>6.1044776119402983E-2</v>
      </c>
      <c r="D54" s="24">
        <v>0.59504477611940298</v>
      </c>
      <c r="E54" s="24">
        <v>4.2447761194029848E-2</v>
      </c>
    </row>
    <row r="55" spans="1:5" x14ac:dyDescent="0.35">
      <c r="A55" s="24" t="s">
        <v>1006</v>
      </c>
      <c r="B55" s="24">
        <v>0.37753273067331672</v>
      </c>
      <c r="C55" s="24">
        <v>6.9240960099750642E-2</v>
      </c>
      <c r="D55" s="24">
        <v>0.54091334164588523</v>
      </c>
      <c r="E55" s="24">
        <v>1.2312967581047381E-2</v>
      </c>
    </row>
    <row r="56" spans="1:5" x14ac:dyDescent="0.35">
      <c r="A56" s="24" t="s">
        <v>1008</v>
      </c>
      <c r="B56" s="24">
        <v>0.23812188422016481</v>
      </c>
      <c r="C56" s="24">
        <v>4.7665072743921053E-2</v>
      </c>
      <c r="D56" s="24">
        <v>0.65706073863058301</v>
      </c>
      <c r="E56" s="24">
        <v>5.7152304405331152E-2</v>
      </c>
    </row>
    <row r="57" spans="1:5" x14ac:dyDescent="0.35">
      <c r="A57" s="24" t="s">
        <v>1010</v>
      </c>
      <c r="B57" s="24">
        <v>0.33900234348844999</v>
      </c>
      <c r="C57" s="24">
        <v>7.1342484097756953E-2</v>
      </c>
      <c r="D57" s="24">
        <v>0.58393036491463002</v>
      </c>
      <c r="E57" s="24">
        <v>5.7248074991630392E-3</v>
      </c>
    </row>
    <row r="58" spans="1:5" x14ac:dyDescent="0.35">
      <c r="A58" s="24" t="s">
        <v>1012</v>
      </c>
      <c r="B58" s="24">
        <v>0.35110121257114574</v>
      </c>
      <c r="C58" s="24">
        <v>6.9586735956446405E-2</v>
      </c>
      <c r="D58" s="24">
        <v>0.57134372680029688</v>
      </c>
      <c r="E58" s="24">
        <v>7.9683246721108641E-3</v>
      </c>
    </row>
    <row r="59" spans="1:5" x14ac:dyDescent="0.35">
      <c r="A59" s="24" t="s">
        <v>1014</v>
      </c>
      <c r="B59" s="24">
        <v>0.34491850431447751</v>
      </c>
      <c r="C59" s="24">
        <v>4.6899968040907666E-2</v>
      </c>
      <c r="D59" s="24">
        <v>0.6017897091722596</v>
      </c>
      <c r="E59" s="24">
        <v>6.3918184723553836E-3</v>
      </c>
    </row>
    <row r="60" spans="1:5" x14ac:dyDescent="0.35">
      <c r="A60" s="24" t="s">
        <v>1016</v>
      </c>
      <c r="B60" s="24">
        <v>0.20926792020616597</v>
      </c>
      <c r="C60" s="24">
        <v>4.3810251026057075E-2</v>
      </c>
      <c r="D60" s="24">
        <v>0.74692182876777691</v>
      </c>
      <c r="E60" s="24">
        <v>0</v>
      </c>
    </row>
    <row r="61" spans="1:5" x14ac:dyDescent="0.35">
      <c r="A61" s="24" t="s">
        <v>1018</v>
      </c>
      <c r="B61" s="24">
        <v>0.31841004184100408</v>
      </c>
      <c r="C61" s="24">
        <v>3.5564853556485365E-2</v>
      </c>
      <c r="D61" s="24">
        <v>0.64585774058577394</v>
      </c>
      <c r="E61" s="24">
        <v>1.6736401673640171E-4</v>
      </c>
    </row>
    <row r="62" spans="1:5" x14ac:dyDescent="0.35">
      <c r="A62" s="24" t="s">
        <v>1020</v>
      </c>
      <c r="B62" s="24">
        <v>0.29381500950676681</v>
      </c>
      <c r="C62" s="24">
        <v>2.6507102113857515E-2</v>
      </c>
      <c r="D62" s="24">
        <v>0.67956604406665921</v>
      </c>
      <c r="E62" s="24">
        <v>1.1184431271669836E-4</v>
      </c>
    </row>
    <row r="63" spans="1:5" x14ac:dyDescent="0.35">
      <c r="A63" s="24" t="s">
        <v>1022</v>
      </c>
      <c r="B63" s="24">
        <v>0.24190283400809712</v>
      </c>
      <c r="C63" s="24">
        <v>7.7718334297281699E-2</v>
      </c>
      <c r="D63" s="24">
        <v>0.61480624638519399</v>
      </c>
      <c r="E63" s="24">
        <v>6.5572585309427445E-2</v>
      </c>
    </row>
    <row r="64" spans="1:5" x14ac:dyDescent="0.35">
      <c r="A64" s="24" t="s">
        <v>1024</v>
      </c>
      <c r="B64" s="24">
        <v>0.11422668240850056</v>
      </c>
      <c r="C64" s="24">
        <v>9.7255017709563116E-2</v>
      </c>
      <c r="D64" s="24">
        <v>0.70616883116883122</v>
      </c>
      <c r="E64" s="24">
        <v>8.2349468713105098E-2</v>
      </c>
    </row>
    <row r="65" spans="1:5" x14ac:dyDescent="0.35">
      <c r="A65" s="24" t="s">
        <v>1026</v>
      </c>
      <c r="B65" s="24">
        <v>0.33393949890312902</v>
      </c>
      <c r="C65" s="24">
        <v>4.6617018819997691E-2</v>
      </c>
      <c r="D65" s="24">
        <v>0.56962244544509888</v>
      </c>
      <c r="E65" s="24">
        <v>4.9821036831774627E-2</v>
      </c>
    </row>
    <row r="66" spans="1:5" x14ac:dyDescent="0.35">
      <c r="A66" s="24" t="s">
        <v>1028</v>
      </c>
      <c r="B66" s="24">
        <v>0.31386412542268682</v>
      </c>
      <c r="C66" s="24">
        <v>6.8429142330156789E-2</v>
      </c>
      <c r="D66" s="24">
        <v>0.61770673224715633</v>
      </c>
      <c r="E66" s="24">
        <v>0</v>
      </c>
    </row>
    <row r="67" spans="1:5" x14ac:dyDescent="0.35">
      <c r="A67" s="24" t="s">
        <v>1030</v>
      </c>
      <c r="B67" s="24">
        <v>0.34992464835900877</v>
      </c>
      <c r="C67" s="24">
        <v>5.7350971198928354E-2</v>
      </c>
      <c r="D67" s="24">
        <v>0.5927243804420631</v>
      </c>
      <c r="E67" s="24">
        <v>0</v>
      </c>
    </row>
    <row r="68" spans="1:5" x14ac:dyDescent="0.35">
      <c r="A68" s="24" t="s">
        <v>1032</v>
      </c>
      <c r="B68" s="24">
        <v>0.29518841813923791</v>
      </c>
      <c r="C68" s="24">
        <v>7.2173727911432811E-2</v>
      </c>
      <c r="D68" s="24">
        <v>0.63221205024483706</v>
      </c>
      <c r="E68" s="24">
        <v>4.2580370449222903E-4</v>
      </c>
    </row>
    <row r="69" spans="1:5" x14ac:dyDescent="0.35">
      <c r="A69" s="24" t="s">
        <v>1034</v>
      </c>
      <c r="B69" s="24">
        <v>0.45311645708037185</v>
      </c>
      <c r="C69" s="24">
        <v>4.175779114270093E-2</v>
      </c>
      <c r="D69" s="24">
        <v>0.50512575177692731</v>
      </c>
      <c r="E69" s="24">
        <v>0</v>
      </c>
    </row>
    <row r="70" spans="1:5" x14ac:dyDescent="0.35">
      <c r="A70" s="24" t="s">
        <v>1036</v>
      </c>
      <c r="B70" s="24">
        <v>0.37500324464633361</v>
      </c>
      <c r="C70" s="24">
        <v>4.3530175210902008E-2</v>
      </c>
      <c r="D70" s="24">
        <v>0.58099935107073319</v>
      </c>
      <c r="E70" s="24">
        <v>4.6722907203114862E-4</v>
      </c>
    </row>
    <row r="71" spans="1:5" x14ac:dyDescent="0.35">
      <c r="A71" s="24" t="s">
        <v>1038</v>
      </c>
      <c r="B71" s="24">
        <v>0.27047837483617299</v>
      </c>
      <c r="C71" s="24">
        <v>4.7182175622542594E-2</v>
      </c>
      <c r="D71" s="24">
        <v>0.68233944954128434</v>
      </c>
      <c r="E71" s="24">
        <v>0</v>
      </c>
    </row>
    <row r="72" spans="1:5" x14ac:dyDescent="0.35">
      <c r="A72" s="24" t="s">
        <v>1040</v>
      </c>
      <c r="B72" s="24">
        <v>0.26666081691747462</v>
      </c>
      <c r="C72" s="24">
        <v>5.1858026587110077E-2</v>
      </c>
      <c r="D72" s="24">
        <v>0.62435835563550224</v>
      </c>
      <c r="E72" s="24">
        <v>5.7122800859913114E-2</v>
      </c>
    </row>
    <row r="73" spans="1:5" x14ac:dyDescent="0.35">
      <c r="A73" s="24" t="s">
        <v>1042</v>
      </c>
      <c r="B73" s="24">
        <v>0.25144319076357913</v>
      </c>
      <c r="C73" s="24">
        <v>5.8350826554710043E-2</v>
      </c>
      <c r="D73" s="24">
        <v>0.62106402519023884</v>
      </c>
      <c r="E73" s="24">
        <v>6.9141957491472061E-2</v>
      </c>
    </row>
    <row r="74" spans="1:5" x14ac:dyDescent="0.35">
      <c r="A74" s="24" t="s">
        <v>1044</v>
      </c>
      <c r="B74" s="24">
        <v>0.32115384615384607</v>
      </c>
      <c r="C74" s="24">
        <v>5.7820512820512808E-2</v>
      </c>
      <c r="D74" s="24">
        <v>0.62102564102564095</v>
      </c>
      <c r="E74" s="24">
        <v>0</v>
      </c>
    </row>
    <row r="75" spans="1:5" x14ac:dyDescent="0.35">
      <c r="A75" s="24" t="s">
        <v>1200</v>
      </c>
      <c r="B75" s="24">
        <v>4.1967213114754112E-2</v>
      </c>
      <c r="C75" s="24">
        <v>0.80262295081967205</v>
      </c>
      <c r="D75" s="24">
        <v>0.15540983606557379</v>
      </c>
      <c r="E75" s="24">
        <v>0</v>
      </c>
    </row>
    <row r="76" spans="1:5" x14ac:dyDescent="0.35">
      <c r="A76" s="24" t="s">
        <v>1046</v>
      </c>
      <c r="B76" s="24">
        <v>0.25876413570274631</v>
      </c>
      <c r="C76" s="24">
        <v>6.3166397415185788E-2</v>
      </c>
      <c r="D76" s="24">
        <v>0.62435379644588007</v>
      </c>
      <c r="E76" s="24">
        <v>5.3715670436187406E-2</v>
      </c>
    </row>
    <row r="77" spans="1:5" x14ac:dyDescent="0.35">
      <c r="A77" s="24" t="s">
        <v>1048</v>
      </c>
      <c r="B77" s="24">
        <v>0.58576523994811924</v>
      </c>
      <c r="C77" s="24">
        <v>4.3255512321660194E-2</v>
      </c>
      <c r="D77" s="24">
        <v>0.34678988326848265</v>
      </c>
      <c r="E77" s="24">
        <v>2.4189364461738003E-2</v>
      </c>
    </row>
    <row r="78" spans="1:5" x14ac:dyDescent="0.35">
      <c r="A78" s="24" t="s">
        <v>1050</v>
      </c>
      <c r="B78" s="24">
        <v>0.26768310334845119</v>
      </c>
      <c r="C78" s="24">
        <v>8.0671620187204474E-2</v>
      </c>
      <c r="D78" s="24">
        <v>0.65164527646434445</v>
      </c>
      <c r="E78" s="24">
        <v>0</v>
      </c>
    </row>
    <row r="79" spans="1:5" x14ac:dyDescent="0.35">
      <c r="A79" s="24" t="s">
        <v>1052</v>
      </c>
      <c r="B79" s="24">
        <v>0.36159628565111646</v>
      </c>
      <c r="C79" s="24">
        <v>9.3190360380278559E-2</v>
      </c>
      <c r="D79" s="24">
        <v>0.54521335396860493</v>
      </c>
      <c r="E79" s="24">
        <v>0</v>
      </c>
    </row>
    <row r="80" spans="1:5" x14ac:dyDescent="0.35">
      <c r="A80" s="24" t="s">
        <v>1054</v>
      </c>
      <c r="B80" s="24">
        <v>0.34239420104466489</v>
      </c>
      <c r="C80" s="24">
        <v>3.1510499946700778E-2</v>
      </c>
      <c r="D80" s="24">
        <v>0.55196674128557721</v>
      </c>
      <c r="E80" s="24">
        <v>7.4128557723057265E-2</v>
      </c>
    </row>
    <row r="81" spans="1:5" x14ac:dyDescent="0.35">
      <c r="A81" s="24" t="s">
        <v>1056</v>
      </c>
      <c r="B81" s="24">
        <v>0.27253814147018046</v>
      </c>
      <c r="C81" s="24">
        <v>5.670543049183828E-2</v>
      </c>
      <c r="D81" s="24">
        <v>0.67075642803798141</v>
      </c>
      <c r="E81" s="24">
        <v>0</v>
      </c>
    </row>
    <row r="82" spans="1:5" x14ac:dyDescent="0.35">
      <c r="A82" s="24" t="s">
        <v>1058</v>
      </c>
      <c r="B82" s="24">
        <v>0.20213799805636537</v>
      </c>
      <c r="C82" s="24">
        <v>7.9203109815354708E-2</v>
      </c>
      <c r="D82" s="24">
        <v>0.71713175065944756</v>
      </c>
      <c r="E82" s="24">
        <v>1.5271414688324313E-3</v>
      </c>
    </row>
    <row r="83" spans="1:5" x14ac:dyDescent="0.35">
      <c r="A83" s="24" t="s">
        <v>1060</v>
      </c>
      <c r="B83" s="24">
        <v>0.41698212101799553</v>
      </c>
      <c r="C83" s="24">
        <v>5.7189447323976482E-2</v>
      </c>
      <c r="D83" s="24">
        <v>0.52582843165802806</v>
      </c>
      <c r="E83" s="24">
        <v>0</v>
      </c>
    </row>
    <row r="84" spans="1:5" x14ac:dyDescent="0.35">
      <c r="A84" s="24" t="s">
        <v>1062</v>
      </c>
      <c r="B84" s="24">
        <v>0.22275598256382889</v>
      </c>
      <c r="C84" s="24">
        <v>7.027844497820479E-2</v>
      </c>
      <c r="D84" s="24">
        <v>0.70687661240103183</v>
      </c>
      <c r="E84" s="24">
        <v>8.8960056934436416E-5</v>
      </c>
    </row>
    <row r="85" spans="1:5" x14ac:dyDescent="0.35">
      <c r="A85" s="24" t="s">
        <v>1064</v>
      </c>
      <c r="B85" s="24">
        <v>0.28129804524489355</v>
      </c>
      <c r="C85" s="24">
        <v>5.902701515484296E-2</v>
      </c>
      <c r="D85" s="24">
        <v>0.64968152866242035</v>
      </c>
      <c r="E85" s="24">
        <v>9.9934109378431828E-3</v>
      </c>
    </row>
    <row r="86" spans="1:5" x14ac:dyDescent="0.35">
      <c r="A86" s="24" t="s">
        <v>1066</v>
      </c>
      <c r="B86" s="24">
        <v>0.3209988649262201</v>
      </c>
      <c r="C86" s="24">
        <v>8.9353007945516413E-2</v>
      </c>
      <c r="D86" s="24">
        <v>0.5896481271282632</v>
      </c>
      <c r="E86" s="24">
        <v>0</v>
      </c>
    </row>
    <row r="87" spans="1:5" x14ac:dyDescent="0.35">
      <c r="A87" s="24" t="s">
        <v>1068</v>
      </c>
      <c r="B87" s="24">
        <v>0.33097666270412301</v>
      </c>
      <c r="C87" s="24">
        <v>6.4631170618782444E-2</v>
      </c>
      <c r="D87" s="24">
        <v>0.60439216667709428</v>
      </c>
      <c r="E87" s="24">
        <v>0</v>
      </c>
    </row>
    <row r="88" spans="1:5" x14ac:dyDescent="0.35">
      <c r="A88" s="24" t="s">
        <v>1070</v>
      </c>
      <c r="B88" s="24">
        <v>0.33571481729552743</v>
      </c>
      <c r="C88" s="24">
        <v>4.8076207486790222E-2</v>
      </c>
      <c r="D88" s="24">
        <v>0.58327751730296939</v>
      </c>
      <c r="E88" s="24">
        <v>3.2931457914713101E-2</v>
      </c>
    </row>
    <row r="89" spans="1:5" x14ac:dyDescent="0.35">
      <c r="A89" s="24" t="s">
        <v>1072</v>
      </c>
      <c r="B89" s="24">
        <v>0.237831091388157</v>
      </c>
      <c r="C89" s="24">
        <v>5.6718901677991984E-2</v>
      </c>
      <c r="D89" s="24">
        <v>0.67068830028197657</v>
      </c>
      <c r="E89" s="24">
        <v>3.4761706651874447E-2</v>
      </c>
    </row>
    <row r="90" spans="1:5" x14ac:dyDescent="0.35">
      <c r="A90" s="24" t="s">
        <v>1074</v>
      </c>
      <c r="B90" s="24">
        <v>0.35008773419369449</v>
      </c>
      <c r="C90" s="24">
        <v>5.1678270221316575E-2</v>
      </c>
      <c r="D90" s="24">
        <v>0.59336616290258648</v>
      </c>
      <c r="E90" s="24">
        <v>4.8678326824022188E-3</v>
      </c>
    </row>
    <row r="91" spans="1:5" x14ac:dyDescent="0.35">
      <c r="A91" s="24" t="s">
        <v>1076</v>
      </c>
      <c r="B91" s="24">
        <v>0.31649356513885746</v>
      </c>
      <c r="C91" s="24">
        <v>6.7170918943328051E-2</v>
      </c>
      <c r="D91" s="24">
        <v>0.58850756378415003</v>
      </c>
      <c r="E91" s="24">
        <v>2.7827952133664485E-2</v>
      </c>
    </row>
    <row r="92" spans="1:5" x14ac:dyDescent="0.35">
      <c r="A92" s="24" t="s">
        <v>1078</v>
      </c>
      <c r="B92" s="24">
        <v>0.36748311498087721</v>
      </c>
      <c r="C92" s="24">
        <v>9.2847261778826587E-2</v>
      </c>
      <c r="D92" s="24">
        <v>0.53958824965416252</v>
      </c>
      <c r="E92" s="24">
        <v>8.1373586133940898E-5</v>
      </c>
    </row>
    <row r="93" spans="1:5" x14ac:dyDescent="0.35">
      <c r="A93" s="24" t="s">
        <v>1080</v>
      </c>
      <c r="B93" s="24">
        <v>0.28713260591762502</v>
      </c>
      <c r="C93" s="24">
        <v>5.9602215013598095E-2</v>
      </c>
      <c r="D93" s="24">
        <v>0.65316687964874343</v>
      </c>
      <c r="E93" s="24">
        <v>9.8299420033421824E-5</v>
      </c>
    </row>
    <row r="94" spans="1:5" x14ac:dyDescent="0.35">
      <c r="A94" s="24" t="s">
        <v>1217</v>
      </c>
      <c r="B94" s="24">
        <v>1</v>
      </c>
      <c r="C94" s="24">
        <v>0</v>
      </c>
      <c r="D94" s="24">
        <v>0</v>
      </c>
      <c r="E94" s="24">
        <v>0</v>
      </c>
    </row>
    <row r="95" spans="1:5" x14ac:dyDescent="0.35">
      <c r="A95" s="24" t="s">
        <v>1082</v>
      </c>
      <c r="B95" s="24">
        <v>0.19352504973774645</v>
      </c>
      <c r="C95" s="24">
        <v>0.10390667390124798</v>
      </c>
      <c r="D95" s="24">
        <v>0.70030746970519109</v>
      </c>
      <c r="E95" s="24">
        <v>2.260806655814795E-3</v>
      </c>
    </row>
    <row r="96" spans="1:5" x14ac:dyDescent="0.35">
      <c r="A96" s="24" t="s">
        <v>1219</v>
      </c>
      <c r="B96" s="24">
        <v>0.94981527093596085</v>
      </c>
      <c r="C96" s="24">
        <v>0</v>
      </c>
      <c r="D96" s="24">
        <v>5.018472906403941E-2</v>
      </c>
      <c r="E96" s="24">
        <v>0</v>
      </c>
    </row>
    <row r="97" spans="1:5" x14ac:dyDescent="0.35">
      <c r="A97" s="24" t="s">
        <v>1221</v>
      </c>
      <c r="B97" s="24">
        <v>0.26496079240610815</v>
      </c>
      <c r="C97" s="24">
        <v>0</v>
      </c>
      <c r="D97" s="24">
        <v>0.60255881139083756</v>
      </c>
      <c r="E97" s="24">
        <v>0.13248039620305407</v>
      </c>
    </row>
    <row r="98" spans="1:5" x14ac:dyDescent="0.35">
      <c r="A98" s="24" t="s">
        <v>1084</v>
      </c>
      <c r="B98" s="24">
        <v>0.36944066809089138</v>
      </c>
      <c r="C98" s="24">
        <v>7.7442221790638976E-2</v>
      </c>
      <c r="D98" s="24">
        <v>0.55214604777626708</v>
      </c>
      <c r="E98" s="24">
        <v>9.710623422023696E-4</v>
      </c>
    </row>
    <row r="99" spans="1:5" x14ac:dyDescent="0.35">
      <c r="A99" s="24" t="s">
        <v>1086</v>
      </c>
      <c r="B99" s="24">
        <v>0.36252922837100543</v>
      </c>
      <c r="C99" s="24">
        <v>6.0259158222915048E-2</v>
      </c>
      <c r="D99" s="24">
        <v>0.57721161340607985</v>
      </c>
      <c r="E99" s="24">
        <v>0</v>
      </c>
    </row>
    <row r="100" spans="1:5" x14ac:dyDescent="0.35">
      <c r="A100" s="24" t="s">
        <v>1088</v>
      </c>
      <c r="B100" s="24">
        <v>0.34086532289125687</v>
      </c>
      <c r="C100" s="24">
        <v>5.5462832199255359E-2</v>
      </c>
      <c r="D100" s="24">
        <v>0.60367184490948789</v>
      </c>
      <c r="E100" s="24">
        <v>0</v>
      </c>
    </row>
    <row r="101" spans="1:5" x14ac:dyDescent="0.35">
      <c r="A101" s="24" t="s">
        <v>1090</v>
      </c>
      <c r="B101" s="24">
        <v>0.33413930996001129</v>
      </c>
      <c r="C101" s="24">
        <v>7.0119966520970925E-2</v>
      </c>
      <c r="D101" s="24">
        <v>0.59574072351901797</v>
      </c>
      <c r="E101" s="24">
        <v>0</v>
      </c>
    </row>
    <row r="102" spans="1:5" x14ac:dyDescent="0.35">
      <c r="A102" s="24" t="s">
        <v>1092</v>
      </c>
      <c r="B102" s="24">
        <v>0.2831358928239161</v>
      </c>
      <c r="C102" s="24">
        <v>6.4442101345903349E-2</v>
      </c>
      <c r="D102" s="24">
        <v>0.63102400297711359</v>
      </c>
      <c r="E102" s="24">
        <v>2.1398002853067047E-2</v>
      </c>
    </row>
    <row r="103" spans="1:5" x14ac:dyDescent="0.35">
      <c r="A103" s="24" t="s">
        <v>1094</v>
      </c>
      <c r="B103" s="24">
        <v>0.32476400883711576</v>
      </c>
      <c r="C103" s="24">
        <v>3.4946776461136773E-2</v>
      </c>
      <c r="D103" s="24">
        <v>0.64028921470174749</v>
      </c>
      <c r="E103" s="24">
        <v>0</v>
      </c>
    </row>
    <row r="104" spans="1:5" x14ac:dyDescent="0.35">
      <c r="A104" s="24" t="s">
        <v>1096</v>
      </c>
      <c r="B104" s="24">
        <v>0.32728288725745225</v>
      </c>
      <c r="C104" s="24">
        <v>4.7285970287299854E-2</v>
      </c>
      <c r="D104" s="24">
        <v>0.60893693277068051</v>
      </c>
      <c r="E104" s="24">
        <v>1.6494209684567503E-2</v>
      </c>
    </row>
    <row r="105" spans="1:5" x14ac:dyDescent="0.35">
      <c r="A105" s="24" t="s">
        <v>1098</v>
      </c>
      <c r="B105" s="24">
        <v>0.14070481732945361</v>
      </c>
      <c r="C105" s="24">
        <v>7.1193016488845781E-2</v>
      </c>
      <c r="D105" s="24">
        <v>0.74639508567733603</v>
      </c>
      <c r="E105" s="24">
        <v>4.1707080504364696E-2</v>
      </c>
    </row>
    <row r="106" spans="1:5" x14ac:dyDescent="0.35">
      <c r="A106" s="24" t="s">
        <v>1100</v>
      </c>
      <c r="B106" s="24">
        <v>0.33583478933348598</v>
      </c>
      <c r="C106" s="24">
        <v>4.5627703147824591E-2</v>
      </c>
      <c r="D106" s="24">
        <v>0.60868444418984335</v>
      </c>
      <c r="E106" s="24">
        <v>9.8530633288459925E-3</v>
      </c>
    </row>
    <row r="107" spans="1:5" x14ac:dyDescent="0.35">
      <c r="A107" s="24" t="s">
        <v>1102</v>
      </c>
      <c r="B107" s="24">
        <v>0.35326027991754366</v>
      </c>
      <c r="C107" s="24">
        <v>0.12406422914180321</v>
      </c>
      <c r="D107" s="24">
        <v>0.51876966474991859</v>
      </c>
      <c r="E107" s="24">
        <v>3.9058261907345126E-3</v>
      </c>
    </row>
    <row r="108" spans="1:5" x14ac:dyDescent="0.35">
      <c r="A108" s="24" t="s">
        <v>1233</v>
      </c>
      <c r="B108" s="24">
        <v>4.4130248500428446E-2</v>
      </c>
      <c r="C108" s="24">
        <v>0.90788346186803759</v>
      </c>
      <c r="D108" s="24">
        <v>4.6272493573264781E-2</v>
      </c>
      <c r="E108" s="24">
        <v>1.7137960582690652E-3</v>
      </c>
    </row>
    <row r="109" spans="1:5" x14ac:dyDescent="0.35">
      <c r="A109" s="24" t="s">
        <v>1104</v>
      </c>
      <c r="B109" s="24">
        <v>0.32591186817256057</v>
      </c>
      <c r="C109" s="24">
        <v>3.4021477504165898E-2</v>
      </c>
      <c r="D109" s="24">
        <v>0.63358637289390862</v>
      </c>
      <c r="E109" s="24">
        <v>6.4802814293649343E-3</v>
      </c>
    </row>
    <row r="110" spans="1:5" x14ac:dyDescent="0.35">
      <c r="A110" s="24" t="s">
        <v>1106</v>
      </c>
      <c r="B110" s="24">
        <v>0.23592257415786833</v>
      </c>
      <c r="C110" s="24">
        <v>2.9600301659125191E-2</v>
      </c>
      <c r="D110" s="24">
        <v>0.72429612870789339</v>
      </c>
      <c r="E110" s="24">
        <v>1.0180995475113124E-2</v>
      </c>
    </row>
    <row r="111" spans="1:5" x14ac:dyDescent="0.35">
      <c r="A111" s="24" t="s">
        <v>1237</v>
      </c>
      <c r="B111" s="24">
        <v>4.4557606619987271E-3</v>
      </c>
      <c r="C111" s="24">
        <v>0</v>
      </c>
      <c r="D111" s="24">
        <v>0.99554423933800162</v>
      </c>
      <c r="E111" s="24">
        <v>0</v>
      </c>
    </row>
    <row r="112" spans="1:5" x14ac:dyDescent="0.35">
      <c r="A112" s="24" t="s">
        <v>1108</v>
      </c>
      <c r="B112" s="24">
        <v>0.36076796689588009</v>
      </c>
      <c r="C112" s="24">
        <v>3.2495588145804173E-2</v>
      </c>
      <c r="D112" s="24">
        <v>0.59365301527414338</v>
      </c>
      <c r="E112" s="24">
        <v>1.3083429684172096E-2</v>
      </c>
    </row>
    <row r="113" spans="1:5" x14ac:dyDescent="0.35">
      <c r="A113" s="24" t="s">
        <v>1110</v>
      </c>
      <c r="B113" s="24">
        <v>0.23682679252602312</v>
      </c>
      <c r="C113" s="24">
        <v>8.0914204435249243E-2</v>
      </c>
      <c r="D113" s="24">
        <v>0.68225900303872755</v>
      </c>
      <c r="E113" s="24">
        <v>0</v>
      </c>
    </row>
    <row r="114" spans="1:5" x14ac:dyDescent="0.35">
      <c r="A114" s="24" t="s">
        <v>840</v>
      </c>
      <c r="B114" s="24">
        <v>7.44295477462001E-2</v>
      </c>
      <c r="C114" s="24">
        <v>8.9666504836240057E-2</v>
      </c>
      <c r="D114" s="24">
        <v>0.78089405086454788</v>
      </c>
      <c r="E114" s="24">
        <v>5.500989655301191E-2</v>
      </c>
    </row>
    <row r="115" spans="1:5" x14ac:dyDescent="0.35">
      <c r="A115" s="24" t="s">
        <v>842</v>
      </c>
      <c r="B115" s="24">
        <v>0.25874009455949926</v>
      </c>
      <c r="C115" s="24">
        <v>8.6834920423520007E-2</v>
      </c>
      <c r="D115" s="24">
        <v>0.64397016714390387</v>
      </c>
      <c r="E115" s="24">
        <v>1.0454817873077183E-2</v>
      </c>
    </row>
    <row r="116" spans="1:5" x14ac:dyDescent="0.35">
      <c r="A116" s="24" t="s">
        <v>844</v>
      </c>
      <c r="B116" s="24">
        <v>0.28235932203389824</v>
      </c>
      <c r="C116" s="24">
        <v>6.3322033898305111E-2</v>
      </c>
      <c r="D116" s="24">
        <v>0.6373966101694919</v>
      </c>
      <c r="E116" s="24">
        <v>1.692203389830509E-2</v>
      </c>
    </row>
    <row r="117" spans="1:5" x14ac:dyDescent="0.35">
      <c r="A117" s="24" t="s">
        <v>846</v>
      </c>
      <c r="B117" s="24">
        <v>0.25069558798478225</v>
      </c>
      <c r="C117" s="24">
        <v>8.3640906251774477E-2</v>
      </c>
      <c r="D117" s="24">
        <v>0.65987167111464429</v>
      </c>
      <c r="E117" s="24">
        <v>5.7918346487990449E-3</v>
      </c>
    </row>
    <row r="118" spans="1:5" x14ac:dyDescent="0.35">
      <c r="A118" s="24" t="s">
        <v>848</v>
      </c>
      <c r="B118" s="24">
        <v>0.32623410929503049</v>
      </c>
      <c r="C118" s="24">
        <v>5.1620714325023409E-2</v>
      </c>
      <c r="D118" s="24">
        <v>0.62164988167959934</v>
      </c>
      <c r="E118" s="24">
        <v>4.9529470034670627E-4</v>
      </c>
    </row>
    <row r="119" spans="1:5" x14ac:dyDescent="0.35">
      <c r="A119" s="24" t="s">
        <v>850</v>
      </c>
      <c r="B119" s="24">
        <v>0.28016379094773686</v>
      </c>
      <c r="C119" s="24">
        <v>4.6824206051512891E-2</v>
      </c>
      <c r="D119" s="24">
        <v>0.64169167291822959</v>
      </c>
      <c r="E119" s="24">
        <v>3.132033008252063E-2</v>
      </c>
    </row>
    <row r="120" spans="1:5" x14ac:dyDescent="0.35">
      <c r="A120" s="24" t="s">
        <v>852</v>
      </c>
      <c r="B120" s="24">
        <v>0.34918598478145446</v>
      </c>
      <c r="C120" s="24">
        <v>9.2461511236949248E-2</v>
      </c>
      <c r="D120" s="24">
        <v>0.55273402937533189</v>
      </c>
      <c r="E120" s="24">
        <v>5.6184746062643764E-3</v>
      </c>
    </row>
    <row r="121" spans="1:5" x14ac:dyDescent="0.35">
      <c r="A121" s="24" t="s">
        <v>854</v>
      </c>
      <c r="B121" s="24">
        <v>0.35233030442611274</v>
      </c>
      <c r="C121" s="24">
        <v>7.9979900339181745E-2</v>
      </c>
      <c r="D121" s="24">
        <v>0.56752229806122045</v>
      </c>
      <c r="E121" s="24">
        <v>1.6749717348519744E-4</v>
      </c>
    </row>
    <row r="122" spans="1:5" x14ac:dyDescent="0.35">
      <c r="A122" s="24" t="s">
        <v>857</v>
      </c>
      <c r="B122" s="24">
        <v>0.34731763166503093</v>
      </c>
      <c r="C122" s="24">
        <v>0.10353287536800782</v>
      </c>
      <c r="D122" s="24">
        <v>0.54706411514556741</v>
      </c>
      <c r="E122" s="24">
        <v>2.085377821393522E-3</v>
      </c>
    </row>
    <row r="123" spans="1:5" x14ac:dyDescent="0.35">
      <c r="A123" s="24" t="s">
        <v>859</v>
      </c>
      <c r="B123" s="24">
        <v>0.37361731929882375</v>
      </c>
      <c r="C123" s="24">
        <v>7.195089294910087E-2</v>
      </c>
      <c r="D123" s="24">
        <v>0.55434939337137212</v>
      </c>
      <c r="E123" s="24">
        <v>8.239438070323601E-5</v>
      </c>
    </row>
    <row r="124" spans="1:5" x14ac:dyDescent="0.35">
      <c r="A124" s="24" t="s">
        <v>861</v>
      </c>
      <c r="B124" s="24">
        <v>0.20220811482197071</v>
      </c>
      <c r="C124" s="24">
        <v>6.9113993927684247E-2</v>
      </c>
      <c r="D124" s="24">
        <v>0.67402704940656877</v>
      </c>
      <c r="E124" s="24">
        <v>5.4650841843775881E-2</v>
      </c>
    </row>
    <row r="125" spans="1:5" x14ac:dyDescent="0.35">
      <c r="A125" s="24" t="s">
        <v>863</v>
      </c>
      <c r="B125" s="24">
        <v>0.39231487970100443</v>
      </c>
      <c r="C125" s="24">
        <v>4.2279841158607799E-2</v>
      </c>
      <c r="D125" s="24">
        <v>0.56540527914038763</v>
      </c>
      <c r="E125" s="24">
        <v>0</v>
      </c>
    </row>
    <row r="126" spans="1:5" x14ac:dyDescent="0.35">
      <c r="A126" s="24" t="s">
        <v>865</v>
      </c>
      <c r="B126" s="24">
        <v>0.36520622234907962</v>
      </c>
      <c r="C126" s="24">
        <v>4.0959040959040967E-2</v>
      </c>
      <c r="D126" s="24">
        <v>0.59378716521573649</v>
      </c>
      <c r="E126" s="24">
        <v>4.7571476142904702E-5</v>
      </c>
    </row>
    <row r="127" spans="1:5" x14ac:dyDescent="0.35">
      <c r="A127" s="24" t="s">
        <v>867</v>
      </c>
      <c r="B127" s="24">
        <v>0.26209787910341426</v>
      </c>
      <c r="C127" s="24">
        <v>5.6639447580424176E-2</v>
      </c>
      <c r="D127" s="24">
        <v>0.68123527155148811</v>
      </c>
      <c r="E127" s="24">
        <v>2.7401764673644975E-5</v>
      </c>
    </row>
    <row r="128" spans="1:5" x14ac:dyDescent="0.35">
      <c r="A128" s="24" t="s">
        <v>869</v>
      </c>
      <c r="B128" s="24">
        <v>0.28357960041359526</v>
      </c>
      <c r="C128" s="24">
        <v>5.0331876855341719E-2</v>
      </c>
      <c r="D128" s="24">
        <v>0.63930489309896255</v>
      </c>
      <c r="E128" s="24">
        <v>2.6783629632100327E-2</v>
      </c>
    </row>
    <row r="129" spans="1:5" x14ac:dyDescent="0.35">
      <c r="A129" s="24" t="s">
        <v>871</v>
      </c>
      <c r="B129" s="24">
        <v>0.31309390520483443</v>
      </c>
      <c r="C129" s="24">
        <v>6.5282921367668556E-2</v>
      </c>
      <c r="D129" s="24">
        <v>0.58757500071771007</v>
      </c>
      <c r="E129" s="24">
        <v>3.4048172709786682E-2</v>
      </c>
    </row>
    <row r="130" spans="1:5" x14ac:dyDescent="0.35">
      <c r="A130" s="24" t="s">
        <v>873</v>
      </c>
      <c r="B130" s="24">
        <v>0.27226113813916875</v>
      </c>
      <c r="C130" s="24">
        <v>4.7257605426247039E-2</v>
      </c>
      <c r="D130" s="24">
        <v>0.65569170519005981</v>
      </c>
      <c r="E130" s="24">
        <v>2.4789551244524297E-2</v>
      </c>
    </row>
    <row r="131" spans="1:5" x14ac:dyDescent="0.35">
      <c r="A131" s="24" t="s">
        <v>875</v>
      </c>
      <c r="B131" s="24">
        <v>0.45772028434451967</v>
      </c>
      <c r="C131" s="24">
        <v>5.7075549677632655E-2</v>
      </c>
      <c r="D131" s="24">
        <v>0.47999669366837489</v>
      </c>
      <c r="E131" s="24">
        <v>5.2074723094726405E-3</v>
      </c>
    </row>
    <row r="132" spans="1:5" x14ac:dyDescent="0.35">
      <c r="A132" s="24" t="s">
        <v>877</v>
      </c>
      <c r="B132" s="24">
        <v>0.28122585629667779</v>
      </c>
      <c r="C132" s="24">
        <v>7.906258047901106E-2</v>
      </c>
      <c r="D132" s="24">
        <v>0.63966864108507149</v>
      </c>
      <c r="E132" s="24">
        <v>4.292213923941969E-5</v>
      </c>
    </row>
    <row r="133" spans="1:5" x14ac:dyDescent="0.35">
      <c r="A133" s="24" t="s">
        <v>879</v>
      </c>
      <c r="B133" s="24">
        <v>0.41082146768893751</v>
      </c>
      <c r="C133" s="24">
        <v>5.2135815991237677E-2</v>
      </c>
      <c r="D133" s="24">
        <v>0.5051916757940853</v>
      </c>
      <c r="E133" s="24">
        <v>3.1851040525739331E-2</v>
      </c>
    </row>
    <row r="134" spans="1:5" x14ac:dyDescent="0.35">
      <c r="A134" s="24" t="s">
        <v>924</v>
      </c>
      <c r="B134" s="24">
        <v>0.36004162330905309</v>
      </c>
      <c r="C134" s="24">
        <v>7.4786228113830705E-2</v>
      </c>
      <c r="D134" s="24">
        <v>0.56517214857711617</v>
      </c>
      <c r="E134" s="24">
        <v>0</v>
      </c>
    </row>
    <row r="135" spans="1:5" x14ac:dyDescent="0.35">
      <c r="A135" s="24" t="s">
        <v>926</v>
      </c>
      <c r="B135" s="24">
        <v>0.40274534373754056</v>
      </c>
      <c r="C135" s="24">
        <v>7.0342313607108284E-2</v>
      </c>
      <c r="D135" s="24">
        <v>0.51876744318505452</v>
      </c>
      <c r="E135" s="24">
        <v>8.14489947029675E-3</v>
      </c>
    </row>
    <row r="136" spans="1:5" x14ac:dyDescent="0.35">
      <c r="A136" s="24" t="s">
        <v>928</v>
      </c>
      <c r="B136" s="24">
        <v>0.38969903816320189</v>
      </c>
      <c r="C136" s="24">
        <v>7.9987589202606263E-2</v>
      </c>
      <c r="D136" s="24">
        <v>0.52714861929878998</v>
      </c>
      <c r="E136" s="24">
        <v>3.1647533354017994E-3</v>
      </c>
    </row>
    <row r="137" spans="1:5" x14ac:dyDescent="0.35">
      <c r="A137" s="24" t="s">
        <v>930</v>
      </c>
      <c r="B137" s="24">
        <v>0.42296907705066927</v>
      </c>
      <c r="C137" s="24">
        <v>4.9168674222976994E-2</v>
      </c>
      <c r="D137" s="24">
        <v>0.52786224872635357</v>
      </c>
      <c r="E137" s="24">
        <v>0</v>
      </c>
    </row>
    <row r="138" spans="1:5" x14ac:dyDescent="0.35">
      <c r="A138" s="24" t="s">
        <v>932</v>
      </c>
      <c r="B138" s="24">
        <v>0.23589541453159904</v>
      </c>
      <c r="C138" s="24">
        <v>5.7627118644067811E-2</v>
      </c>
      <c r="D138" s="24">
        <v>0.64711601629220883</v>
      </c>
      <c r="E138" s="24">
        <v>5.9361450532124563E-2</v>
      </c>
    </row>
    <row r="139" spans="1:5" x14ac:dyDescent="0.35">
      <c r="A139" s="24" t="s">
        <v>934</v>
      </c>
      <c r="B139" s="24">
        <v>0.34827422526615592</v>
      </c>
      <c r="C139" s="24">
        <v>6.5301417237404208E-2</v>
      </c>
      <c r="D139" s="24">
        <v>0.54899301552858204</v>
      </c>
      <c r="E139" s="24">
        <v>3.7431341967857856E-2</v>
      </c>
    </row>
    <row r="140" spans="1:5" x14ac:dyDescent="0.35">
      <c r="A140" s="24" t="s">
        <v>936</v>
      </c>
      <c r="B140" s="24">
        <v>0.26740074441687345</v>
      </c>
      <c r="C140" s="24">
        <v>3.1668734491315131E-2</v>
      </c>
      <c r="D140" s="24">
        <v>0.69156327543424334</v>
      </c>
      <c r="E140" s="24">
        <v>9.3672456575682392E-3</v>
      </c>
    </row>
    <row r="141" spans="1:5" x14ac:dyDescent="0.35">
      <c r="A141" s="24" t="s">
        <v>938</v>
      </c>
      <c r="B141" s="24">
        <v>0.28488642612410642</v>
      </c>
      <c r="C141" s="24">
        <v>8.1891628949706016E-2</v>
      </c>
      <c r="D141" s="24">
        <v>0.63064168182394997</v>
      </c>
      <c r="E141" s="24">
        <v>2.5802631022376369E-3</v>
      </c>
    </row>
    <row r="142" spans="1:5" x14ac:dyDescent="0.35">
      <c r="A142" s="24" t="s">
        <v>940</v>
      </c>
      <c r="B142" s="24">
        <v>0.24801984506919661</v>
      </c>
      <c r="C142" s="24">
        <v>4.8872834885542685E-2</v>
      </c>
      <c r="D142" s="24">
        <v>0.7024980416050135</v>
      </c>
      <c r="E142" s="24">
        <v>6.0927844024719297E-4</v>
      </c>
    </row>
    <row r="143" spans="1:5" x14ac:dyDescent="0.35">
      <c r="A143" s="24" t="s">
        <v>942</v>
      </c>
      <c r="B143" s="24">
        <v>0.31042170495767835</v>
      </c>
      <c r="C143" s="24">
        <v>5.664298669891172E-2</v>
      </c>
      <c r="D143" s="24">
        <v>0.63293530834341005</v>
      </c>
      <c r="E143" s="24">
        <v>0</v>
      </c>
    </row>
    <row r="144" spans="1:5" x14ac:dyDescent="0.35">
      <c r="A144" s="24" t="s">
        <v>944</v>
      </c>
      <c r="B144" s="24">
        <v>0.38915945923251327</v>
      </c>
      <c r="C144" s="24">
        <v>6.6126458980602917E-2</v>
      </c>
      <c r="D144" s="24">
        <v>0.5405155764547821</v>
      </c>
      <c r="E144" s="24">
        <v>4.1985053321017696E-3</v>
      </c>
    </row>
    <row r="145" spans="1:5" x14ac:dyDescent="0.35">
      <c r="A145" s="24" t="s">
        <v>946</v>
      </c>
      <c r="B145" s="24">
        <v>0.34958435641806945</v>
      </c>
      <c r="C145" s="24">
        <v>4.1564358193059779E-2</v>
      </c>
      <c r="D145" s="24">
        <v>0.59497677720912356</v>
      </c>
      <c r="E145" s="24">
        <v>1.3874508179747362E-2</v>
      </c>
    </row>
    <row r="146" spans="1:5" x14ac:dyDescent="0.35">
      <c r="A146" s="24" t="s">
        <v>948</v>
      </c>
      <c r="B146" s="24">
        <v>0.38554791905307362</v>
      </c>
      <c r="C146" s="24">
        <v>6.3907980145093579E-2</v>
      </c>
      <c r="D146" s="24">
        <v>0.51799350897289054</v>
      </c>
      <c r="E146" s="24">
        <v>3.2550591828942342E-2</v>
      </c>
    </row>
    <row r="147" spans="1:5" x14ac:dyDescent="0.35">
      <c r="A147" s="24" t="s">
        <v>950</v>
      </c>
      <c r="B147" s="24">
        <v>0.25635449232023921</v>
      </c>
      <c r="C147" s="24">
        <v>6.2434869285487742E-2</v>
      </c>
      <c r="D147" s="24">
        <v>0.68080286348602226</v>
      </c>
      <c r="E147" s="24">
        <v>4.0777490825064566E-4</v>
      </c>
    </row>
    <row r="148" spans="1:5" x14ac:dyDescent="0.35">
      <c r="A148" s="24" t="s">
        <v>952</v>
      </c>
      <c r="B148" s="24">
        <v>0.21298861188057863</v>
      </c>
      <c r="C148" s="24">
        <v>5.6676779668469443E-2</v>
      </c>
      <c r="D148" s="24">
        <v>0.65347579475003281</v>
      </c>
      <c r="E148" s="24">
        <v>7.6858813700918974E-2</v>
      </c>
    </row>
    <row r="149" spans="1:5" x14ac:dyDescent="0.35">
      <c r="A149" s="24" t="s">
        <v>954</v>
      </c>
      <c r="B149" s="24">
        <v>0.40529377054707905</v>
      </c>
      <c r="C149" s="24">
        <v>3.6542190002528875E-2</v>
      </c>
      <c r="D149" s="24">
        <v>0.55656242097277264</v>
      </c>
      <c r="E149" s="24">
        <v>1.6016184776194884E-3</v>
      </c>
    </row>
    <row r="150" spans="1:5" x14ac:dyDescent="0.35">
      <c r="A150" s="24" t="s">
        <v>956</v>
      </c>
      <c r="B150" s="24">
        <v>0.36572342456212759</v>
      </c>
      <c r="C150" s="24">
        <v>4.9423478731911184E-2</v>
      </c>
      <c r="D150" s="24">
        <v>0.58485309670596142</v>
      </c>
      <c r="E150" s="24">
        <v>0</v>
      </c>
    </row>
  </sheetData>
  <autoFilter ref="A1:E150"/>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N98" sqref="N98:O98"/>
    </sheetView>
  </sheetViews>
  <sheetFormatPr defaultColWidth="8.81640625" defaultRowHeight="14.5" x14ac:dyDescent="0.35"/>
  <cols>
    <col min="1" max="1" width="14" style="24" customWidth="1"/>
    <col min="2" max="4" width="13" style="24" customWidth="1"/>
    <col min="5" max="16384" width="8.81640625" style="24"/>
  </cols>
  <sheetData>
    <row r="1" spans="1:4" x14ac:dyDescent="0.35">
      <c r="A1" s="24" t="s">
        <v>1978</v>
      </c>
      <c r="B1" s="24" t="s">
        <v>1979</v>
      </c>
      <c r="C1" s="24" t="s">
        <v>1980</v>
      </c>
      <c r="D1" s="24" t="s">
        <v>1981</v>
      </c>
    </row>
    <row r="2" spans="1:4" x14ac:dyDescent="0.35">
      <c r="A2" s="24">
        <v>0.31608461298653023</v>
      </c>
      <c r="B2" s="24">
        <v>6.0029509853722254E-2</v>
      </c>
      <c r="C2" s="24">
        <v>0.60711005458548395</v>
      </c>
      <c r="D2" s="24">
        <v>1.6775822574263553E-2</v>
      </c>
    </row>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9"/>
  <sheetViews>
    <sheetView topLeftCell="A5" workbookViewId="0">
      <selection activeCell="A19" sqref="A19"/>
    </sheetView>
  </sheetViews>
  <sheetFormatPr defaultColWidth="8.81640625" defaultRowHeight="14.5" x14ac:dyDescent="0.35"/>
  <cols>
    <col min="1" max="1" width="8.81640625" style="24"/>
    <col min="2" max="2" width="65.26953125" style="24" bestFit="1" customWidth="1"/>
    <col min="3" max="16384" width="8.81640625" style="24"/>
  </cols>
  <sheetData>
    <row r="1" spans="1:2" x14ac:dyDescent="0.35">
      <c r="A1" s="23" t="s">
        <v>1417</v>
      </c>
      <c r="B1" s="23" t="s">
        <v>1506</v>
      </c>
    </row>
    <row r="2" spans="1:2" x14ac:dyDescent="0.35">
      <c r="A2" s="23" t="s">
        <v>1418</v>
      </c>
      <c r="B2" s="23" t="s">
        <v>1507</v>
      </c>
    </row>
    <row r="3" spans="1:2" x14ac:dyDescent="0.35">
      <c r="A3" s="23" t="s">
        <v>1419</v>
      </c>
      <c r="B3" s="23" t="s">
        <v>1508</v>
      </c>
    </row>
    <row r="4" spans="1:2" x14ac:dyDescent="0.35">
      <c r="A4" s="23" t="s">
        <v>1420</v>
      </c>
      <c r="B4" s="23" t="s">
        <v>1509</v>
      </c>
    </row>
    <row r="5" spans="1:2" x14ac:dyDescent="0.35">
      <c r="A5" s="23" t="s">
        <v>1421</v>
      </c>
      <c r="B5" s="23" t="s">
        <v>1510</v>
      </c>
    </row>
    <row r="6" spans="1:2" x14ac:dyDescent="0.35">
      <c r="A6" s="23" t="s">
        <v>881</v>
      </c>
      <c r="B6" s="23" t="s">
        <v>1511</v>
      </c>
    </row>
    <row r="7" spans="1:2" x14ac:dyDescent="0.35">
      <c r="A7" s="23" t="s">
        <v>883</v>
      </c>
      <c r="B7" s="23" t="s">
        <v>1512</v>
      </c>
    </row>
    <row r="8" spans="1:2" x14ac:dyDescent="0.35">
      <c r="A8" s="23" t="s">
        <v>1422</v>
      </c>
      <c r="B8" s="23" t="s">
        <v>1513</v>
      </c>
    </row>
    <row r="9" spans="1:2" x14ac:dyDescent="0.35">
      <c r="A9" s="23" t="s">
        <v>1423</v>
      </c>
      <c r="B9" s="23" t="s">
        <v>1514</v>
      </c>
    </row>
    <row r="10" spans="1:2" x14ac:dyDescent="0.35">
      <c r="A10" s="23" t="s">
        <v>1424</v>
      </c>
      <c r="B10" s="23" t="s">
        <v>1515</v>
      </c>
    </row>
    <row r="11" spans="1:2" x14ac:dyDescent="0.35">
      <c r="A11" s="23" t="s">
        <v>885</v>
      </c>
      <c r="B11" s="23" t="s">
        <v>1516</v>
      </c>
    </row>
    <row r="12" spans="1:2" x14ac:dyDescent="0.35">
      <c r="A12" s="23" t="s">
        <v>887</v>
      </c>
      <c r="B12" s="23" t="s">
        <v>1517</v>
      </c>
    </row>
    <row r="13" spans="1:2" x14ac:dyDescent="0.35">
      <c r="A13" s="23" t="s">
        <v>889</v>
      </c>
      <c r="B13" s="23" t="s">
        <v>1518</v>
      </c>
    </row>
    <row r="14" spans="1:2" x14ac:dyDescent="0.35">
      <c r="A14" s="23" t="s">
        <v>891</v>
      </c>
      <c r="B14" s="23" t="s">
        <v>1519</v>
      </c>
    </row>
    <row r="15" spans="1:2" x14ac:dyDescent="0.35">
      <c r="A15" s="23" t="s">
        <v>893</v>
      </c>
      <c r="B15" s="23" t="s">
        <v>1520</v>
      </c>
    </row>
    <row r="16" spans="1:2" x14ac:dyDescent="0.35">
      <c r="A16" s="23" t="s">
        <v>894</v>
      </c>
      <c r="B16" s="23" t="s">
        <v>1521</v>
      </c>
    </row>
    <row r="17" spans="1:2" x14ac:dyDescent="0.35">
      <c r="A17" s="23" t="s">
        <v>896</v>
      </c>
      <c r="B17" s="23" t="s">
        <v>1522</v>
      </c>
    </row>
    <row r="18" spans="1:2" x14ac:dyDescent="0.35">
      <c r="A18" s="23" t="s">
        <v>898</v>
      </c>
      <c r="B18" s="23" t="s">
        <v>1523</v>
      </c>
    </row>
    <row r="19" spans="1:2" x14ac:dyDescent="0.35">
      <c r="A19" s="23" t="s">
        <v>1139</v>
      </c>
      <c r="B19" s="23" t="s">
        <v>1524</v>
      </c>
    </row>
    <row r="20" spans="1:2" x14ac:dyDescent="0.35">
      <c r="A20" s="23" t="s">
        <v>900</v>
      </c>
      <c r="B20" s="23" t="s">
        <v>1525</v>
      </c>
    </row>
    <row r="21" spans="1:2" x14ac:dyDescent="0.35">
      <c r="A21" s="23" t="s">
        <v>902</v>
      </c>
      <c r="B21" s="23" t="s">
        <v>1526</v>
      </c>
    </row>
    <row r="22" spans="1:2" x14ac:dyDescent="0.35">
      <c r="A22" s="23" t="s">
        <v>1425</v>
      </c>
      <c r="B22" s="23" t="s">
        <v>1527</v>
      </c>
    </row>
    <row r="23" spans="1:2" x14ac:dyDescent="0.35">
      <c r="A23" s="23" t="s">
        <v>904</v>
      </c>
      <c r="B23" s="23" t="s">
        <v>1528</v>
      </c>
    </row>
    <row r="24" spans="1:2" x14ac:dyDescent="0.35">
      <c r="A24" s="23" t="s">
        <v>906</v>
      </c>
      <c r="B24" s="23" t="s">
        <v>1529</v>
      </c>
    </row>
    <row r="25" spans="1:2" x14ac:dyDescent="0.35">
      <c r="A25" s="23" t="s">
        <v>908</v>
      </c>
      <c r="B25" s="23" t="s">
        <v>1530</v>
      </c>
    </row>
    <row r="26" spans="1:2" x14ac:dyDescent="0.35">
      <c r="A26" s="23" t="s">
        <v>910</v>
      </c>
      <c r="B26" s="23" t="s">
        <v>1531</v>
      </c>
    </row>
    <row r="27" spans="1:2" x14ac:dyDescent="0.35">
      <c r="A27" s="23" t="s">
        <v>912</v>
      </c>
      <c r="B27" s="23" t="s">
        <v>1532</v>
      </c>
    </row>
    <row r="28" spans="1:2" x14ac:dyDescent="0.35">
      <c r="A28" s="23" t="s">
        <v>914</v>
      </c>
      <c r="B28" s="23" t="s">
        <v>1533</v>
      </c>
    </row>
    <row r="29" spans="1:2" x14ac:dyDescent="0.35">
      <c r="A29" s="23" t="s">
        <v>1148</v>
      </c>
      <c r="B29" s="23" t="s">
        <v>1534</v>
      </c>
    </row>
    <row r="30" spans="1:2" x14ac:dyDescent="0.35">
      <c r="A30" s="23" t="s">
        <v>1426</v>
      </c>
      <c r="B30" s="23" t="s">
        <v>1535</v>
      </c>
    </row>
    <row r="31" spans="1:2" x14ac:dyDescent="0.35">
      <c r="A31" s="23" t="s">
        <v>916</v>
      </c>
      <c r="B31" s="23" t="s">
        <v>1536</v>
      </c>
    </row>
    <row r="32" spans="1:2" x14ac:dyDescent="0.35">
      <c r="A32" s="23" t="s">
        <v>1151</v>
      </c>
      <c r="B32" s="23" t="s">
        <v>1537</v>
      </c>
    </row>
    <row r="33" spans="1:2" x14ac:dyDescent="0.35">
      <c r="A33" s="23" t="s">
        <v>918</v>
      </c>
      <c r="B33" s="23" t="s">
        <v>1538</v>
      </c>
    </row>
    <row r="34" spans="1:2" x14ac:dyDescent="0.35">
      <c r="A34" s="23" t="s">
        <v>920</v>
      </c>
      <c r="B34" s="23" t="s">
        <v>1539</v>
      </c>
    </row>
    <row r="35" spans="1:2" x14ac:dyDescent="0.35">
      <c r="A35" s="23" t="s">
        <v>922</v>
      </c>
      <c r="B35" s="23" t="s">
        <v>1540</v>
      </c>
    </row>
    <row r="36" spans="1:2" x14ac:dyDescent="0.35">
      <c r="A36" s="23" t="s">
        <v>958</v>
      </c>
      <c r="B36" s="23" t="s">
        <v>1541</v>
      </c>
    </row>
    <row r="37" spans="1:2" x14ac:dyDescent="0.35">
      <c r="A37" s="23" t="s">
        <v>960</v>
      </c>
      <c r="B37" s="23" t="s">
        <v>1542</v>
      </c>
    </row>
    <row r="38" spans="1:2" x14ac:dyDescent="0.35">
      <c r="A38" s="23" t="s">
        <v>962</v>
      </c>
      <c r="B38" s="23" t="s">
        <v>1543</v>
      </c>
    </row>
    <row r="39" spans="1:2" x14ac:dyDescent="0.35">
      <c r="A39" s="23" t="s">
        <v>1427</v>
      </c>
      <c r="B39" s="23" t="s">
        <v>1544</v>
      </c>
    </row>
    <row r="40" spans="1:2" x14ac:dyDescent="0.35">
      <c r="A40" s="23" t="s">
        <v>964</v>
      </c>
      <c r="B40" s="23" t="s">
        <v>1545</v>
      </c>
    </row>
    <row r="41" spans="1:2" x14ac:dyDescent="0.35">
      <c r="A41" s="23" t="s">
        <v>966</v>
      </c>
      <c r="B41" s="23" t="s">
        <v>1546</v>
      </c>
    </row>
    <row r="42" spans="1:2" x14ac:dyDescent="0.35">
      <c r="A42" s="23" t="s">
        <v>968</v>
      </c>
      <c r="B42" s="23" t="s">
        <v>1547</v>
      </c>
    </row>
    <row r="43" spans="1:2" x14ac:dyDescent="0.35">
      <c r="A43" s="23" t="s">
        <v>970</v>
      </c>
      <c r="B43" s="23" t="s">
        <v>1548</v>
      </c>
    </row>
    <row r="44" spans="1:2" x14ac:dyDescent="0.35">
      <c r="A44" s="23" t="s">
        <v>972</v>
      </c>
      <c r="B44" s="23" t="s">
        <v>1549</v>
      </c>
    </row>
    <row r="45" spans="1:2" x14ac:dyDescent="0.35">
      <c r="A45" s="23" t="s">
        <v>974</v>
      </c>
      <c r="B45" s="23" t="s">
        <v>1550</v>
      </c>
    </row>
    <row r="46" spans="1:2" x14ac:dyDescent="0.35">
      <c r="A46" s="23" t="s">
        <v>1428</v>
      </c>
      <c r="B46" s="23" t="s">
        <v>1551</v>
      </c>
    </row>
    <row r="47" spans="1:2" x14ac:dyDescent="0.35">
      <c r="A47" s="23" t="s">
        <v>976</v>
      </c>
      <c r="B47" s="23" t="s">
        <v>1552</v>
      </c>
    </row>
    <row r="48" spans="1:2" x14ac:dyDescent="0.35">
      <c r="A48" s="23" t="s">
        <v>1429</v>
      </c>
      <c r="B48" s="23" t="s">
        <v>1553</v>
      </c>
    </row>
    <row r="49" spans="1:2" x14ac:dyDescent="0.35">
      <c r="A49" s="23" t="s">
        <v>978</v>
      </c>
      <c r="B49" s="23" t="s">
        <v>1554</v>
      </c>
    </row>
    <row r="50" spans="1:2" x14ac:dyDescent="0.35">
      <c r="A50" s="23" t="s">
        <v>980</v>
      </c>
      <c r="B50" s="23" t="s">
        <v>1555</v>
      </c>
    </row>
    <row r="51" spans="1:2" x14ac:dyDescent="0.35">
      <c r="A51" s="23" t="s">
        <v>982</v>
      </c>
      <c r="B51" s="23" t="s">
        <v>1556</v>
      </c>
    </row>
    <row r="52" spans="1:2" x14ac:dyDescent="0.35">
      <c r="A52" s="23" t="s">
        <v>984</v>
      </c>
      <c r="B52" s="23" t="s">
        <v>1557</v>
      </c>
    </row>
    <row r="53" spans="1:2" x14ac:dyDescent="0.35">
      <c r="A53" s="23" t="s">
        <v>1168</v>
      </c>
      <c r="B53" s="23" t="s">
        <v>1558</v>
      </c>
    </row>
    <row r="54" spans="1:2" x14ac:dyDescent="0.35">
      <c r="A54" s="23" t="s">
        <v>1169</v>
      </c>
      <c r="B54" s="23" t="s">
        <v>1559</v>
      </c>
    </row>
    <row r="55" spans="1:2" x14ac:dyDescent="0.35">
      <c r="A55" s="23" t="s">
        <v>1170</v>
      </c>
      <c r="B55" s="23" t="s">
        <v>1560</v>
      </c>
    </row>
    <row r="56" spans="1:2" x14ac:dyDescent="0.35">
      <c r="A56" s="23" t="s">
        <v>986</v>
      </c>
      <c r="B56" s="23" t="s">
        <v>1561</v>
      </c>
    </row>
    <row r="57" spans="1:2" x14ac:dyDescent="0.35">
      <c r="A57" s="23" t="s">
        <v>988</v>
      </c>
      <c r="B57" s="23" t="s">
        <v>1562</v>
      </c>
    </row>
    <row r="58" spans="1:2" x14ac:dyDescent="0.35">
      <c r="A58" s="23" t="s">
        <v>990</v>
      </c>
      <c r="B58" s="23" t="s">
        <v>1563</v>
      </c>
    </row>
    <row r="59" spans="1:2" x14ac:dyDescent="0.35">
      <c r="A59" s="23" t="s">
        <v>992</v>
      </c>
      <c r="B59" s="23" t="s">
        <v>1564</v>
      </c>
    </row>
    <row r="60" spans="1:2" x14ac:dyDescent="0.35">
      <c r="A60" s="23" t="s">
        <v>1430</v>
      </c>
      <c r="B60" s="23" t="s">
        <v>1565</v>
      </c>
    </row>
    <row r="61" spans="1:2" x14ac:dyDescent="0.35">
      <c r="A61" s="23" t="s">
        <v>1177</v>
      </c>
      <c r="B61" s="23" t="s">
        <v>1566</v>
      </c>
    </row>
    <row r="62" spans="1:2" x14ac:dyDescent="0.35">
      <c r="A62" s="23" t="s">
        <v>995</v>
      </c>
      <c r="B62" s="23" t="s">
        <v>1567</v>
      </c>
    </row>
    <row r="63" spans="1:2" x14ac:dyDescent="0.35">
      <c r="A63" s="23" t="s">
        <v>996</v>
      </c>
      <c r="B63" s="23" t="s">
        <v>1568</v>
      </c>
    </row>
    <row r="64" spans="1:2" x14ac:dyDescent="0.35">
      <c r="A64" s="23" t="s">
        <v>998</v>
      </c>
      <c r="B64" s="23" t="s">
        <v>1569</v>
      </c>
    </row>
    <row r="65" spans="1:2" x14ac:dyDescent="0.35">
      <c r="A65" s="23" t="s">
        <v>1000</v>
      </c>
      <c r="B65" s="23" t="s">
        <v>1570</v>
      </c>
    </row>
    <row r="66" spans="1:2" x14ac:dyDescent="0.35">
      <c r="A66" s="23" t="s">
        <v>1002</v>
      </c>
      <c r="B66" s="23" t="s">
        <v>1571</v>
      </c>
    </row>
    <row r="67" spans="1:2" x14ac:dyDescent="0.35">
      <c r="A67" s="23" t="s">
        <v>1431</v>
      </c>
      <c r="B67" s="23" t="s">
        <v>1572</v>
      </c>
    </row>
    <row r="68" spans="1:2" x14ac:dyDescent="0.35">
      <c r="A68" s="23" t="s">
        <v>1004</v>
      </c>
      <c r="B68" s="23" t="s">
        <v>1573</v>
      </c>
    </row>
    <row r="69" spans="1:2" x14ac:dyDescent="0.35">
      <c r="A69" s="23" t="s">
        <v>1432</v>
      </c>
      <c r="B69" s="23" t="s">
        <v>1574</v>
      </c>
    </row>
    <row r="70" spans="1:2" x14ac:dyDescent="0.35">
      <c r="A70" s="23" t="s">
        <v>1006</v>
      </c>
      <c r="B70" s="23" t="s">
        <v>1575</v>
      </c>
    </row>
    <row r="71" spans="1:2" x14ac:dyDescent="0.35">
      <c r="A71" s="23" t="s">
        <v>1008</v>
      </c>
      <c r="B71" s="23" t="s">
        <v>1576</v>
      </c>
    </row>
    <row r="72" spans="1:2" x14ac:dyDescent="0.35">
      <c r="A72" s="23" t="s">
        <v>1010</v>
      </c>
      <c r="B72" s="23" t="s">
        <v>1577</v>
      </c>
    </row>
    <row r="73" spans="1:2" x14ac:dyDescent="0.35">
      <c r="A73" s="23" t="s">
        <v>1012</v>
      </c>
      <c r="B73" s="23" t="s">
        <v>1578</v>
      </c>
    </row>
    <row r="74" spans="1:2" x14ac:dyDescent="0.35">
      <c r="A74" s="23" t="s">
        <v>1014</v>
      </c>
      <c r="B74" s="23" t="s">
        <v>1579</v>
      </c>
    </row>
    <row r="75" spans="1:2" x14ac:dyDescent="0.35">
      <c r="A75" s="23" t="s">
        <v>1016</v>
      </c>
      <c r="B75" s="23" t="s">
        <v>1580</v>
      </c>
    </row>
    <row r="76" spans="1:2" x14ac:dyDescent="0.35">
      <c r="A76" s="23" t="s">
        <v>1018</v>
      </c>
      <c r="B76" s="23" t="s">
        <v>1581</v>
      </c>
    </row>
    <row r="77" spans="1:2" x14ac:dyDescent="0.35">
      <c r="A77" s="23" t="s">
        <v>1020</v>
      </c>
      <c r="B77" s="23" t="s">
        <v>1582</v>
      </c>
    </row>
    <row r="78" spans="1:2" x14ac:dyDescent="0.35">
      <c r="A78" s="23" t="s">
        <v>1433</v>
      </c>
      <c r="B78" s="23" t="s">
        <v>1583</v>
      </c>
    </row>
    <row r="79" spans="1:2" x14ac:dyDescent="0.35">
      <c r="A79" s="23" t="s">
        <v>1022</v>
      </c>
      <c r="B79" s="23" t="s">
        <v>1584</v>
      </c>
    </row>
    <row r="80" spans="1:2" x14ac:dyDescent="0.35">
      <c r="A80" s="23" t="s">
        <v>1024</v>
      </c>
      <c r="B80" s="23" t="s">
        <v>1585</v>
      </c>
    </row>
    <row r="81" spans="1:2" x14ac:dyDescent="0.35">
      <c r="A81" s="23" t="s">
        <v>1026</v>
      </c>
      <c r="B81" s="23" t="s">
        <v>1586</v>
      </c>
    </row>
    <row r="82" spans="1:2" x14ac:dyDescent="0.35">
      <c r="A82" s="23" t="s">
        <v>1028</v>
      </c>
      <c r="B82" s="23" t="s">
        <v>1587</v>
      </c>
    </row>
    <row r="83" spans="1:2" x14ac:dyDescent="0.35">
      <c r="A83" s="23" t="s">
        <v>1030</v>
      </c>
      <c r="B83" s="23" t="s">
        <v>1588</v>
      </c>
    </row>
    <row r="84" spans="1:2" x14ac:dyDescent="0.35">
      <c r="A84" s="23" t="s">
        <v>1032</v>
      </c>
      <c r="B84" s="23" t="s">
        <v>1589</v>
      </c>
    </row>
    <row r="85" spans="1:2" x14ac:dyDescent="0.35">
      <c r="A85" s="23" t="s">
        <v>1034</v>
      </c>
      <c r="B85" s="23" t="s">
        <v>1590</v>
      </c>
    </row>
    <row r="86" spans="1:2" x14ac:dyDescent="0.35">
      <c r="A86" s="23" t="s">
        <v>1434</v>
      </c>
      <c r="B86" s="23" t="s">
        <v>1591</v>
      </c>
    </row>
    <row r="87" spans="1:2" x14ac:dyDescent="0.35">
      <c r="A87" s="23" t="s">
        <v>1036</v>
      </c>
      <c r="B87" s="23" t="s">
        <v>1592</v>
      </c>
    </row>
    <row r="88" spans="1:2" x14ac:dyDescent="0.35">
      <c r="A88" s="23" t="s">
        <v>1038</v>
      </c>
      <c r="B88" s="23" t="s">
        <v>1593</v>
      </c>
    </row>
    <row r="89" spans="1:2" x14ac:dyDescent="0.35">
      <c r="A89" s="23" t="s">
        <v>1040</v>
      </c>
      <c r="B89" s="23" t="s">
        <v>1594</v>
      </c>
    </row>
    <row r="90" spans="1:2" x14ac:dyDescent="0.35">
      <c r="A90" s="23" t="s">
        <v>1042</v>
      </c>
      <c r="B90" s="23" t="s">
        <v>1595</v>
      </c>
    </row>
    <row r="91" spans="1:2" x14ac:dyDescent="0.35">
      <c r="A91" s="23" t="s">
        <v>1044</v>
      </c>
      <c r="B91" s="23" t="s">
        <v>1596</v>
      </c>
    </row>
    <row r="92" spans="1:2" x14ac:dyDescent="0.35">
      <c r="A92" s="23" t="s">
        <v>1435</v>
      </c>
      <c r="B92" s="23" t="s">
        <v>1597</v>
      </c>
    </row>
    <row r="93" spans="1:2" x14ac:dyDescent="0.35">
      <c r="A93" s="23" t="s">
        <v>1200</v>
      </c>
      <c r="B93" s="23" t="s">
        <v>1598</v>
      </c>
    </row>
    <row r="94" spans="1:2" x14ac:dyDescent="0.35">
      <c r="A94" s="23" t="s">
        <v>1046</v>
      </c>
      <c r="B94" s="23" t="s">
        <v>1599</v>
      </c>
    </row>
    <row r="95" spans="1:2" x14ac:dyDescent="0.35">
      <c r="A95" s="23" t="s">
        <v>1048</v>
      </c>
      <c r="B95" s="23" t="s">
        <v>1600</v>
      </c>
    </row>
    <row r="96" spans="1:2" x14ac:dyDescent="0.35">
      <c r="A96" s="23" t="s">
        <v>1050</v>
      </c>
      <c r="B96" s="23" t="s">
        <v>1601</v>
      </c>
    </row>
    <row r="97" spans="1:2" x14ac:dyDescent="0.35">
      <c r="A97" s="23" t="s">
        <v>1052</v>
      </c>
      <c r="B97" s="23" t="s">
        <v>1602</v>
      </c>
    </row>
    <row r="98" spans="1:2" x14ac:dyDescent="0.35">
      <c r="A98" s="23" t="s">
        <v>1204</v>
      </c>
      <c r="B98" s="23" t="s">
        <v>1603</v>
      </c>
    </row>
    <row r="99" spans="1:2" x14ac:dyDescent="0.35">
      <c r="A99" s="23" t="s">
        <v>1436</v>
      </c>
      <c r="B99" s="23" t="s">
        <v>1604</v>
      </c>
    </row>
    <row r="100" spans="1:2" x14ac:dyDescent="0.35">
      <c r="A100" s="23" t="s">
        <v>1054</v>
      </c>
      <c r="B100" s="23" t="s">
        <v>1605</v>
      </c>
    </row>
    <row r="101" spans="1:2" x14ac:dyDescent="0.35">
      <c r="A101" s="23" t="s">
        <v>1056</v>
      </c>
      <c r="B101" s="23" t="s">
        <v>1606</v>
      </c>
    </row>
    <row r="102" spans="1:2" x14ac:dyDescent="0.35">
      <c r="A102" s="23" t="s">
        <v>1058</v>
      </c>
      <c r="B102" s="23" t="s">
        <v>1607</v>
      </c>
    </row>
    <row r="103" spans="1:2" x14ac:dyDescent="0.35">
      <c r="A103" s="23" t="s">
        <v>1060</v>
      </c>
      <c r="B103" s="23" t="s">
        <v>1608</v>
      </c>
    </row>
    <row r="104" spans="1:2" x14ac:dyDescent="0.35">
      <c r="A104" s="23" t="s">
        <v>1062</v>
      </c>
      <c r="B104" s="23" t="s">
        <v>1609</v>
      </c>
    </row>
    <row r="105" spans="1:2" x14ac:dyDescent="0.35">
      <c r="A105" s="23" t="s">
        <v>1437</v>
      </c>
      <c r="B105" s="23" t="s">
        <v>1610</v>
      </c>
    </row>
    <row r="106" spans="1:2" x14ac:dyDescent="0.35">
      <c r="A106" s="23" t="s">
        <v>1064</v>
      </c>
      <c r="B106" s="23" t="s">
        <v>1611</v>
      </c>
    </row>
    <row r="107" spans="1:2" x14ac:dyDescent="0.35">
      <c r="A107" s="23" t="s">
        <v>1066</v>
      </c>
      <c r="B107" s="23" t="s">
        <v>1612</v>
      </c>
    </row>
    <row r="108" spans="1:2" x14ac:dyDescent="0.35">
      <c r="A108" s="23" t="s">
        <v>1068</v>
      </c>
      <c r="B108" s="23" t="s">
        <v>1613</v>
      </c>
    </row>
    <row r="109" spans="1:2" x14ac:dyDescent="0.35">
      <c r="A109" s="23" t="s">
        <v>1070</v>
      </c>
      <c r="B109" s="23" t="s">
        <v>1614</v>
      </c>
    </row>
    <row r="110" spans="1:2" x14ac:dyDescent="0.35">
      <c r="A110" s="23" t="s">
        <v>1438</v>
      </c>
      <c r="B110" s="23" t="s">
        <v>1615</v>
      </c>
    </row>
    <row r="111" spans="1:2" x14ac:dyDescent="0.35">
      <c r="A111" s="23" t="s">
        <v>1072</v>
      </c>
      <c r="B111" s="23" t="s">
        <v>1616</v>
      </c>
    </row>
    <row r="112" spans="1:2" x14ac:dyDescent="0.35">
      <c r="A112" s="23" t="s">
        <v>1439</v>
      </c>
      <c r="B112" s="23" t="s">
        <v>1617</v>
      </c>
    </row>
    <row r="113" spans="1:2" x14ac:dyDescent="0.35">
      <c r="A113" s="23" t="s">
        <v>1074</v>
      </c>
      <c r="B113" s="23" t="s">
        <v>1618</v>
      </c>
    </row>
    <row r="114" spans="1:2" x14ac:dyDescent="0.35">
      <c r="A114" s="23" t="s">
        <v>1076</v>
      </c>
      <c r="B114" s="23" t="s">
        <v>1619</v>
      </c>
    </row>
    <row r="115" spans="1:2" x14ac:dyDescent="0.35">
      <c r="A115" s="23" t="s">
        <v>1440</v>
      </c>
      <c r="B115" s="23" t="s">
        <v>1620</v>
      </c>
    </row>
    <row r="116" spans="1:2" x14ac:dyDescent="0.35">
      <c r="A116" s="23" t="s">
        <v>1078</v>
      </c>
      <c r="B116" s="23" t="s">
        <v>1621</v>
      </c>
    </row>
    <row r="117" spans="1:2" x14ac:dyDescent="0.35">
      <c r="A117" s="23" t="s">
        <v>1441</v>
      </c>
      <c r="B117" s="23" t="s">
        <v>1622</v>
      </c>
    </row>
    <row r="118" spans="1:2" x14ac:dyDescent="0.35">
      <c r="A118" s="23" t="s">
        <v>1442</v>
      </c>
      <c r="B118" s="23" t="s">
        <v>1623</v>
      </c>
    </row>
    <row r="119" spans="1:2" x14ac:dyDescent="0.35">
      <c r="A119" s="23" t="s">
        <v>1080</v>
      </c>
      <c r="B119" s="23" t="s">
        <v>1624</v>
      </c>
    </row>
    <row r="120" spans="1:2" x14ac:dyDescent="0.35">
      <c r="A120" s="23" t="s">
        <v>1217</v>
      </c>
      <c r="B120" s="23" t="s">
        <v>1625</v>
      </c>
    </row>
    <row r="121" spans="1:2" x14ac:dyDescent="0.35">
      <c r="A121" s="23" t="s">
        <v>1443</v>
      </c>
      <c r="B121" s="23" t="s">
        <v>1626</v>
      </c>
    </row>
    <row r="122" spans="1:2" x14ac:dyDescent="0.35">
      <c r="A122" s="23" t="s">
        <v>1082</v>
      </c>
      <c r="B122" s="23" t="s">
        <v>1627</v>
      </c>
    </row>
    <row r="123" spans="1:2" x14ac:dyDescent="0.35">
      <c r="A123" s="23" t="s">
        <v>1219</v>
      </c>
      <c r="B123" s="23" t="s">
        <v>1628</v>
      </c>
    </row>
    <row r="124" spans="1:2" x14ac:dyDescent="0.35">
      <c r="A124" s="23" t="s">
        <v>1444</v>
      </c>
      <c r="B124" s="23" t="s">
        <v>1629</v>
      </c>
    </row>
    <row r="125" spans="1:2" x14ac:dyDescent="0.35">
      <c r="A125" s="23" t="s">
        <v>1221</v>
      </c>
      <c r="B125" s="23" t="s">
        <v>1630</v>
      </c>
    </row>
    <row r="126" spans="1:2" x14ac:dyDescent="0.35">
      <c r="A126" s="23" t="s">
        <v>1445</v>
      </c>
      <c r="B126" s="23" t="s">
        <v>1631</v>
      </c>
    </row>
    <row r="127" spans="1:2" x14ac:dyDescent="0.35">
      <c r="A127" s="23" t="s">
        <v>1084</v>
      </c>
      <c r="B127" s="23" t="s">
        <v>1632</v>
      </c>
    </row>
    <row r="128" spans="1:2" x14ac:dyDescent="0.35">
      <c r="A128" s="23" t="s">
        <v>1086</v>
      </c>
      <c r="B128" s="23" t="s">
        <v>1633</v>
      </c>
    </row>
    <row r="129" spans="1:2" x14ac:dyDescent="0.35">
      <c r="A129" s="23" t="s">
        <v>1446</v>
      </c>
      <c r="B129" s="23" t="s">
        <v>1634</v>
      </c>
    </row>
    <row r="130" spans="1:2" x14ac:dyDescent="0.35">
      <c r="A130" s="23" t="s">
        <v>1088</v>
      </c>
      <c r="B130" s="23" t="s">
        <v>1635</v>
      </c>
    </row>
    <row r="131" spans="1:2" x14ac:dyDescent="0.35">
      <c r="A131" s="23" t="s">
        <v>1090</v>
      </c>
      <c r="B131" s="23" t="s">
        <v>1636</v>
      </c>
    </row>
    <row r="132" spans="1:2" x14ac:dyDescent="0.35">
      <c r="A132" s="23" t="s">
        <v>1092</v>
      </c>
      <c r="B132" s="23" t="s">
        <v>1637</v>
      </c>
    </row>
    <row r="133" spans="1:2" x14ac:dyDescent="0.35">
      <c r="A133" s="23" t="s">
        <v>1094</v>
      </c>
      <c r="B133" s="23" t="s">
        <v>1638</v>
      </c>
    </row>
    <row r="134" spans="1:2" x14ac:dyDescent="0.35">
      <c r="A134" s="23" t="s">
        <v>1447</v>
      </c>
      <c r="B134" s="23" t="s">
        <v>1639</v>
      </c>
    </row>
    <row r="135" spans="1:2" x14ac:dyDescent="0.35">
      <c r="A135" s="23" t="s">
        <v>1096</v>
      </c>
      <c r="B135" s="23" t="s">
        <v>1640</v>
      </c>
    </row>
    <row r="136" spans="1:2" x14ac:dyDescent="0.35">
      <c r="A136" s="23" t="s">
        <v>1098</v>
      </c>
      <c r="B136" s="23" t="s">
        <v>1641</v>
      </c>
    </row>
    <row r="137" spans="1:2" x14ac:dyDescent="0.35">
      <c r="A137" s="23" t="s">
        <v>1100</v>
      </c>
      <c r="B137" s="23" t="s">
        <v>1642</v>
      </c>
    </row>
    <row r="138" spans="1:2" x14ac:dyDescent="0.35">
      <c r="A138" s="23" t="s">
        <v>1448</v>
      </c>
      <c r="B138" s="23" t="s">
        <v>1643</v>
      </c>
    </row>
    <row r="139" spans="1:2" x14ac:dyDescent="0.35">
      <c r="A139" s="23" t="s">
        <v>1449</v>
      </c>
      <c r="B139" s="23" t="s">
        <v>1644</v>
      </c>
    </row>
    <row r="140" spans="1:2" x14ac:dyDescent="0.35">
      <c r="A140" s="23" t="s">
        <v>1102</v>
      </c>
      <c r="B140" s="23" t="s">
        <v>1645</v>
      </c>
    </row>
    <row r="141" spans="1:2" x14ac:dyDescent="0.35">
      <c r="A141" s="23" t="s">
        <v>1233</v>
      </c>
      <c r="B141" s="23" t="s">
        <v>1646</v>
      </c>
    </row>
    <row r="142" spans="1:2" x14ac:dyDescent="0.35">
      <c r="A142" s="23" t="s">
        <v>1104</v>
      </c>
      <c r="B142" s="23" t="s">
        <v>1647</v>
      </c>
    </row>
    <row r="143" spans="1:2" x14ac:dyDescent="0.35">
      <c r="A143" s="23" t="s">
        <v>1450</v>
      </c>
      <c r="B143" s="23" t="s">
        <v>1648</v>
      </c>
    </row>
    <row r="144" spans="1:2" x14ac:dyDescent="0.35">
      <c r="A144" s="23" t="s">
        <v>1451</v>
      </c>
      <c r="B144" s="23" t="s">
        <v>1649</v>
      </c>
    </row>
    <row r="145" spans="1:2" x14ac:dyDescent="0.35">
      <c r="A145" s="23" t="s">
        <v>1106</v>
      </c>
      <c r="B145" s="23" t="s">
        <v>1650</v>
      </c>
    </row>
    <row r="146" spans="1:2" x14ac:dyDescent="0.35">
      <c r="A146" s="23" t="s">
        <v>1452</v>
      </c>
      <c r="B146" s="23" t="s">
        <v>1651</v>
      </c>
    </row>
    <row r="147" spans="1:2" x14ac:dyDescent="0.35">
      <c r="A147" s="23" t="s">
        <v>1453</v>
      </c>
      <c r="B147" s="23" t="s">
        <v>1652</v>
      </c>
    </row>
    <row r="148" spans="1:2" x14ac:dyDescent="0.35">
      <c r="A148" s="23" t="s">
        <v>1237</v>
      </c>
      <c r="B148" s="23" t="s">
        <v>1653</v>
      </c>
    </row>
    <row r="149" spans="1:2" x14ac:dyDescent="0.35">
      <c r="A149" s="23" t="s">
        <v>1454</v>
      </c>
      <c r="B149" s="23" t="s">
        <v>1654</v>
      </c>
    </row>
    <row r="150" spans="1:2" x14ac:dyDescent="0.35">
      <c r="A150" s="23" t="s">
        <v>1455</v>
      </c>
      <c r="B150" s="23" t="s">
        <v>1655</v>
      </c>
    </row>
    <row r="151" spans="1:2" x14ac:dyDescent="0.35">
      <c r="A151" s="23" t="s">
        <v>1108</v>
      </c>
      <c r="B151" s="23" t="s">
        <v>1656</v>
      </c>
    </row>
    <row r="152" spans="1:2" x14ac:dyDescent="0.35">
      <c r="A152" s="23" t="s">
        <v>1110</v>
      </c>
      <c r="B152" s="23" t="s">
        <v>1657</v>
      </c>
    </row>
    <row r="153" spans="1:2" x14ac:dyDescent="0.35">
      <c r="A153" s="23" t="s">
        <v>840</v>
      </c>
      <c r="B153" s="23" t="s">
        <v>1658</v>
      </c>
    </row>
    <row r="154" spans="1:2" x14ac:dyDescent="0.35">
      <c r="A154" s="23" t="s">
        <v>842</v>
      </c>
      <c r="B154" s="23" t="s">
        <v>1659</v>
      </c>
    </row>
    <row r="155" spans="1:2" x14ac:dyDescent="0.35">
      <c r="A155" s="23" t="s">
        <v>844</v>
      </c>
      <c r="B155" s="23" t="s">
        <v>1660</v>
      </c>
    </row>
    <row r="156" spans="1:2" x14ac:dyDescent="0.35">
      <c r="A156" s="23" t="s">
        <v>846</v>
      </c>
      <c r="B156" s="23" t="s">
        <v>1661</v>
      </c>
    </row>
    <row r="157" spans="1:2" x14ac:dyDescent="0.35">
      <c r="A157" s="23" t="s">
        <v>848</v>
      </c>
      <c r="B157" s="23" t="s">
        <v>1662</v>
      </c>
    </row>
    <row r="158" spans="1:2" x14ac:dyDescent="0.35">
      <c r="A158" s="23" t="s">
        <v>1456</v>
      </c>
      <c r="B158" s="23" t="s">
        <v>1663</v>
      </c>
    </row>
    <row r="159" spans="1:2" x14ac:dyDescent="0.35">
      <c r="A159" s="23" t="s">
        <v>850</v>
      </c>
      <c r="B159" s="23" t="s">
        <v>1664</v>
      </c>
    </row>
    <row r="160" spans="1:2" x14ac:dyDescent="0.35">
      <c r="A160" s="23" t="s">
        <v>1457</v>
      </c>
      <c r="B160" s="23" t="s">
        <v>1665</v>
      </c>
    </row>
    <row r="161" spans="1:2" x14ac:dyDescent="0.35">
      <c r="A161" s="23" t="s">
        <v>852</v>
      </c>
      <c r="B161" s="23" t="s">
        <v>1666</v>
      </c>
    </row>
    <row r="162" spans="1:2" x14ac:dyDescent="0.35">
      <c r="A162" s="23" t="s">
        <v>1458</v>
      </c>
      <c r="B162" s="23" t="s">
        <v>1667</v>
      </c>
    </row>
    <row r="163" spans="1:2" x14ac:dyDescent="0.35">
      <c r="A163" s="23" t="s">
        <v>1459</v>
      </c>
      <c r="B163" s="23" t="s">
        <v>1668</v>
      </c>
    </row>
    <row r="164" spans="1:2" x14ac:dyDescent="0.35">
      <c r="A164" s="23" t="s">
        <v>1460</v>
      </c>
      <c r="B164" s="23" t="s">
        <v>1669</v>
      </c>
    </row>
    <row r="165" spans="1:2" x14ac:dyDescent="0.35">
      <c r="A165" s="23" t="s">
        <v>854</v>
      </c>
      <c r="B165" s="23" t="s">
        <v>1670</v>
      </c>
    </row>
    <row r="166" spans="1:2" x14ac:dyDescent="0.35">
      <c r="A166" s="23" t="s">
        <v>1461</v>
      </c>
      <c r="B166" s="23" t="s">
        <v>1671</v>
      </c>
    </row>
    <row r="167" spans="1:2" x14ac:dyDescent="0.35">
      <c r="A167" s="23" t="s">
        <v>857</v>
      </c>
      <c r="B167" s="23" t="s">
        <v>1672</v>
      </c>
    </row>
    <row r="168" spans="1:2" x14ac:dyDescent="0.35">
      <c r="A168" s="23" t="s">
        <v>859</v>
      </c>
      <c r="B168" s="23" t="s">
        <v>1673</v>
      </c>
    </row>
    <row r="169" spans="1:2" x14ac:dyDescent="0.35">
      <c r="A169" s="23" t="s">
        <v>861</v>
      </c>
      <c r="B169" s="23" t="s">
        <v>1674</v>
      </c>
    </row>
    <row r="170" spans="1:2" x14ac:dyDescent="0.35">
      <c r="A170" s="23" t="s">
        <v>863</v>
      </c>
      <c r="B170" s="23" t="s">
        <v>1675</v>
      </c>
    </row>
    <row r="171" spans="1:2" x14ac:dyDescent="0.35">
      <c r="A171" s="23" t="s">
        <v>1462</v>
      </c>
      <c r="B171" s="23" t="s">
        <v>1676</v>
      </c>
    </row>
    <row r="172" spans="1:2" x14ac:dyDescent="0.35">
      <c r="A172" s="23" t="s">
        <v>865</v>
      </c>
      <c r="B172" s="23" t="s">
        <v>1677</v>
      </c>
    </row>
    <row r="173" spans="1:2" x14ac:dyDescent="0.35">
      <c r="A173" s="23" t="s">
        <v>1463</v>
      </c>
      <c r="B173" s="23" t="s">
        <v>1678</v>
      </c>
    </row>
    <row r="174" spans="1:2" x14ac:dyDescent="0.35">
      <c r="A174" s="23" t="s">
        <v>1464</v>
      </c>
      <c r="B174" s="23" t="s">
        <v>1679</v>
      </c>
    </row>
    <row r="175" spans="1:2" x14ac:dyDescent="0.35">
      <c r="A175" s="23" t="s">
        <v>867</v>
      </c>
      <c r="B175" s="23" t="s">
        <v>1680</v>
      </c>
    </row>
    <row r="176" spans="1:2" x14ac:dyDescent="0.35">
      <c r="A176" s="23" t="s">
        <v>869</v>
      </c>
      <c r="B176" s="23" t="s">
        <v>1681</v>
      </c>
    </row>
    <row r="177" spans="1:2" x14ac:dyDescent="0.35">
      <c r="A177" s="23" t="s">
        <v>871</v>
      </c>
      <c r="B177" s="23" t="s">
        <v>1682</v>
      </c>
    </row>
    <row r="178" spans="1:2" x14ac:dyDescent="0.35">
      <c r="A178" s="23" t="s">
        <v>873</v>
      </c>
      <c r="B178" s="23" t="s">
        <v>1683</v>
      </c>
    </row>
    <row r="179" spans="1:2" x14ac:dyDescent="0.35">
      <c r="A179" s="23" t="s">
        <v>875</v>
      </c>
      <c r="B179" s="23" t="s">
        <v>1684</v>
      </c>
    </row>
    <row r="180" spans="1:2" x14ac:dyDescent="0.35">
      <c r="A180" s="23" t="s">
        <v>877</v>
      </c>
      <c r="B180" s="23" t="s">
        <v>1685</v>
      </c>
    </row>
    <row r="181" spans="1:2" x14ac:dyDescent="0.35">
      <c r="A181" s="23" t="s">
        <v>879</v>
      </c>
      <c r="B181" s="23" t="s">
        <v>1686</v>
      </c>
    </row>
    <row r="182" spans="1:2" x14ac:dyDescent="0.35">
      <c r="A182" s="23" t="s">
        <v>924</v>
      </c>
      <c r="B182" s="23" t="s">
        <v>1687</v>
      </c>
    </row>
    <row r="183" spans="1:2" x14ac:dyDescent="0.35">
      <c r="A183" s="23" t="s">
        <v>1465</v>
      </c>
      <c r="B183" s="23" t="s">
        <v>1688</v>
      </c>
    </row>
    <row r="184" spans="1:2" x14ac:dyDescent="0.35">
      <c r="A184" s="23" t="s">
        <v>1466</v>
      </c>
      <c r="B184" s="23" t="s">
        <v>1689</v>
      </c>
    </row>
    <row r="185" spans="1:2" x14ac:dyDescent="0.35">
      <c r="A185" s="23" t="s">
        <v>926</v>
      </c>
      <c r="B185" s="23" t="s">
        <v>1690</v>
      </c>
    </row>
    <row r="186" spans="1:2" x14ac:dyDescent="0.35">
      <c r="A186" s="23" t="s">
        <v>1467</v>
      </c>
      <c r="B186" s="23" t="s">
        <v>1691</v>
      </c>
    </row>
    <row r="187" spans="1:2" x14ac:dyDescent="0.35">
      <c r="A187" s="23" t="s">
        <v>1468</v>
      </c>
      <c r="B187" s="23" t="s">
        <v>1692</v>
      </c>
    </row>
    <row r="188" spans="1:2" x14ac:dyDescent="0.35">
      <c r="A188" s="23" t="s">
        <v>928</v>
      </c>
      <c r="B188" s="23" t="s">
        <v>1693</v>
      </c>
    </row>
    <row r="189" spans="1:2" x14ac:dyDescent="0.35">
      <c r="A189" s="23" t="s">
        <v>1469</v>
      </c>
      <c r="B189" s="23" t="s">
        <v>1694</v>
      </c>
    </row>
    <row r="190" spans="1:2" x14ac:dyDescent="0.35">
      <c r="A190" s="23" t="s">
        <v>930</v>
      </c>
      <c r="B190" s="23" t="s">
        <v>1695</v>
      </c>
    </row>
    <row r="191" spans="1:2" x14ac:dyDescent="0.35">
      <c r="A191" s="23" t="s">
        <v>932</v>
      </c>
      <c r="B191" s="23" t="s">
        <v>1696</v>
      </c>
    </row>
    <row r="192" spans="1:2" x14ac:dyDescent="0.35">
      <c r="A192" s="23" t="s">
        <v>1470</v>
      </c>
      <c r="B192" s="23" t="s">
        <v>1697</v>
      </c>
    </row>
    <row r="193" spans="1:2" x14ac:dyDescent="0.35">
      <c r="A193" s="23" t="s">
        <v>1471</v>
      </c>
      <c r="B193" s="23" t="s">
        <v>1698</v>
      </c>
    </row>
    <row r="194" spans="1:2" x14ac:dyDescent="0.35">
      <c r="A194" s="23" t="s">
        <v>1472</v>
      </c>
      <c r="B194" s="23" t="s">
        <v>1699</v>
      </c>
    </row>
    <row r="195" spans="1:2" x14ac:dyDescent="0.35">
      <c r="A195" s="23" t="s">
        <v>1473</v>
      </c>
      <c r="B195" s="23" t="s">
        <v>1700</v>
      </c>
    </row>
    <row r="196" spans="1:2" x14ac:dyDescent="0.35">
      <c r="A196" s="23" t="s">
        <v>1474</v>
      </c>
      <c r="B196" s="23" t="s">
        <v>1701</v>
      </c>
    </row>
    <row r="197" spans="1:2" x14ac:dyDescent="0.35">
      <c r="A197" s="23" t="s">
        <v>1475</v>
      </c>
      <c r="B197" s="23" t="s">
        <v>1702</v>
      </c>
    </row>
    <row r="198" spans="1:2" x14ac:dyDescent="0.35">
      <c r="A198" s="23" t="s">
        <v>1476</v>
      </c>
      <c r="B198" s="23" t="s">
        <v>1703</v>
      </c>
    </row>
    <row r="199" spans="1:2" x14ac:dyDescent="0.35">
      <c r="A199" s="23" t="s">
        <v>1477</v>
      </c>
      <c r="B199" s="23" t="s">
        <v>1704</v>
      </c>
    </row>
    <row r="200" spans="1:2" x14ac:dyDescent="0.35">
      <c r="A200" s="23" t="s">
        <v>934</v>
      </c>
      <c r="B200" s="23" t="s">
        <v>1705</v>
      </c>
    </row>
    <row r="201" spans="1:2" x14ac:dyDescent="0.35">
      <c r="A201" s="23" t="s">
        <v>1478</v>
      </c>
      <c r="B201" s="23" t="s">
        <v>1706</v>
      </c>
    </row>
    <row r="202" spans="1:2" x14ac:dyDescent="0.35">
      <c r="A202" s="23" t="s">
        <v>936</v>
      </c>
      <c r="B202" s="23" t="s">
        <v>1707</v>
      </c>
    </row>
    <row r="203" spans="1:2" x14ac:dyDescent="0.35">
      <c r="A203" s="23" t="s">
        <v>1479</v>
      </c>
      <c r="B203" s="23" t="s">
        <v>1708</v>
      </c>
    </row>
    <row r="204" spans="1:2" x14ac:dyDescent="0.35">
      <c r="A204" s="23" t="s">
        <v>938</v>
      </c>
      <c r="B204" s="23" t="s">
        <v>1709</v>
      </c>
    </row>
    <row r="205" spans="1:2" x14ac:dyDescent="0.35">
      <c r="A205" s="23" t="s">
        <v>940</v>
      </c>
      <c r="B205" s="23" t="s">
        <v>1710</v>
      </c>
    </row>
    <row r="206" spans="1:2" x14ac:dyDescent="0.35">
      <c r="A206" s="23" t="s">
        <v>942</v>
      </c>
      <c r="B206" s="23" t="s">
        <v>1711</v>
      </c>
    </row>
    <row r="207" spans="1:2" x14ac:dyDescent="0.35">
      <c r="A207" s="23" t="s">
        <v>1480</v>
      </c>
      <c r="B207" s="23" t="s">
        <v>1712</v>
      </c>
    </row>
    <row r="208" spans="1:2" x14ac:dyDescent="0.35">
      <c r="A208" s="23" t="s">
        <v>944</v>
      </c>
      <c r="B208" s="23" t="s">
        <v>1713</v>
      </c>
    </row>
    <row r="209" spans="1:2" x14ac:dyDescent="0.35">
      <c r="A209" s="23" t="s">
        <v>946</v>
      </c>
      <c r="B209" s="23" t="s">
        <v>1714</v>
      </c>
    </row>
    <row r="210" spans="1:2" x14ac:dyDescent="0.35">
      <c r="A210" s="23" t="s">
        <v>948</v>
      </c>
      <c r="B210" s="23" t="s">
        <v>1715</v>
      </c>
    </row>
    <row r="211" spans="1:2" x14ac:dyDescent="0.35">
      <c r="A211" s="23" t="s">
        <v>950</v>
      </c>
      <c r="B211" s="23" t="s">
        <v>1716</v>
      </c>
    </row>
    <row r="212" spans="1:2" x14ac:dyDescent="0.35">
      <c r="A212" s="23" t="s">
        <v>1481</v>
      </c>
      <c r="B212" s="23" t="s">
        <v>1717</v>
      </c>
    </row>
    <row r="213" spans="1:2" x14ac:dyDescent="0.35">
      <c r="A213" s="23" t="s">
        <v>1482</v>
      </c>
      <c r="B213" s="23" t="s">
        <v>1718</v>
      </c>
    </row>
    <row r="214" spans="1:2" x14ac:dyDescent="0.35">
      <c r="A214" s="23" t="s">
        <v>952</v>
      </c>
      <c r="B214" s="23" t="s">
        <v>1719</v>
      </c>
    </row>
    <row r="215" spans="1:2" x14ac:dyDescent="0.35">
      <c r="A215" s="23" t="s">
        <v>1483</v>
      </c>
      <c r="B215" s="23" t="s">
        <v>1720</v>
      </c>
    </row>
    <row r="216" spans="1:2" x14ac:dyDescent="0.35">
      <c r="A216" s="23" t="s">
        <v>1484</v>
      </c>
      <c r="B216" s="23" t="s">
        <v>1721</v>
      </c>
    </row>
    <row r="217" spans="1:2" x14ac:dyDescent="0.35">
      <c r="A217" s="23" t="s">
        <v>1485</v>
      </c>
      <c r="B217" s="23" t="s">
        <v>1722</v>
      </c>
    </row>
    <row r="218" spans="1:2" x14ac:dyDescent="0.35">
      <c r="A218" s="23" t="s">
        <v>1486</v>
      </c>
      <c r="B218" s="23" t="s">
        <v>1723</v>
      </c>
    </row>
    <row r="219" spans="1:2" x14ac:dyDescent="0.35">
      <c r="A219" s="23" t="s">
        <v>1487</v>
      </c>
      <c r="B219" s="23" t="s">
        <v>1724</v>
      </c>
    </row>
    <row r="220" spans="1:2" x14ac:dyDescent="0.35">
      <c r="A220" s="23" t="s">
        <v>1488</v>
      </c>
      <c r="B220" s="23" t="s">
        <v>1725</v>
      </c>
    </row>
    <row r="221" spans="1:2" x14ac:dyDescent="0.35">
      <c r="A221" s="23" t="s">
        <v>1489</v>
      </c>
      <c r="B221" s="23" t="s">
        <v>1726</v>
      </c>
    </row>
    <row r="222" spans="1:2" x14ac:dyDescent="0.35">
      <c r="A222" s="23" t="s">
        <v>1490</v>
      </c>
      <c r="B222" s="23" t="s">
        <v>1727</v>
      </c>
    </row>
    <row r="223" spans="1:2" x14ac:dyDescent="0.35">
      <c r="A223" s="23" t="s">
        <v>1491</v>
      </c>
      <c r="B223" s="23" t="s">
        <v>1728</v>
      </c>
    </row>
    <row r="224" spans="1:2" x14ac:dyDescent="0.35">
      <c r="A224" s="23" t="s">
        <v>1492</v>
      </c>
      <c r="B224" s="23" t="s">
        <v>1729</v>
      </c>
    </row>
    <row r="225" spans="1:2" x14ac:dyDescent="0.35">
      <c r="A225" s="23" t="s">
        <v>1493</v>
      </c>
      <c r="B225" s="23" t="s">
        <v>1730</v>
      </c>
    </row>
    <row r="226" spans="1:2" x14ac:dyDescent="0.35">
      <c r="A226" s="23" t="s">
        <v>1494</v>
      </c>
      <c r="B226" s="23" t="s">
        <v>1731</v>
      </c>
    </row>
    <row r="227" spans="1:2" x14ac:dyDescent="0.35">
      <c r="A227" s="23" t="s">
        <v>1495</v>
      </c>
      <c r="B227" s="23" t="s">
        <v>1732</v>
      </c>
    </row>
    <row r="228" spans="1:2" x14ac:dyDescent="0.35">
      <c r="A228" s="23" t="s">
        <v>1496</v>
      </c>
      <c r="B228" s="23" t="s">
        <v>1733</v>
      </c>
    </row>
    <row r="229" spans="1:2" x14ac:dyDescent="0.35">
      <c r="A229" s="23" t="s">
        <v>1497</v>
      </c>
      <c r="B229" s="23" t="s">
        <v>1734</v>
      </c>
    </row>
    <row r="230" spans="1:2" x14ac:dyDescent="0.35">
      <c r="A230" s="23" t="s">
        <v>1498</v>
      </c>
      <c r="B230" s="23" t="s">
        <v>1735</v>
      </c>
    </row>
    <row r="231" spans="1:2" x14ac:dyDescent="0.35">
      <c r="A231" s="23" t="s">
        <v>1499</v>
      </c>
      <c r="B231" s="23" t="s">
        <v>1736</v>
      </c>
    </row>
    <row r="232" spans="1:2" x14ac:dyDescent="0.35">
      <c r="A232" s="23" t="s">
        <v>954</v>
      </c>
      <c r="B232" s="23" t="s">
        <v>1737</v>
      </c>
    </row>
    <row r="233" spans="1:2" x14ac:dyDescent="0.35">
      <c r="A233" s="23" t="s">
        <v>1500</v>
      </c>
      <c r="B233" s="23" t="s">
        <v>1738</v>
      </c>
    </row>
    <row r="234" spans="1:2" x14ac:dyDescent="0.35">
      <c r="A234" s="23" t="s">
        <v>956</v>
      </c>
      <c r="B234" s="23" t="s">
        <v>1739</v>
      </c>
    </row>
    <row r="235" spans="1:2" x14ac:dyDescent="0.35">
      <c r="A235" s="23" t="s">
        <v>1501</v>
      </c>
      <c r="B235" s="23" t="s">
        <v>1740</v>
      </c>
    </row>
    <row r="236" spans="1:2" x14ac:dyDescent="0.35">
      <c r="A236" s="23" t="s">
        <v>1502</v>
      </c>
      <c r="B236" s="23" t="s">
        <v>1741</v>
      </c>
    </row>
    <row r="237" spans="1:2" x14ac:dyDescent="0.35">
      <c r="A237" s="23" t="s">
        <v>1503</v>
      </c>
      <c r="B237" s="23" t="s">
        <v>1742</v>
      </c>
    </row>
    <row r="238" spans="1:2" x14ac:dyDescent="0.35">
      <c r="A238" s="23" t="s">
        <v>1504</v>
      </c>
      <c r="B238" s="23" t="s">
        <v>1743</v>
      </c>
    </row>
    <row r="239" spans="1:2" x14ac:dyDescent="0.35">
      <c r="A239" s="23" t="s">
        <v>1505</v>
      </c>
      <c r="B239" s="23" t="s">
        <v>1744</v>
      </c>
    </row>
  </sheetData>
  <autoFilter ref="A1:B23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zoomScaleNormal="100" workbookViewId="0">
      <selection activeCell="B1" sqref="B1"/>
    </sheetView>
  </sheetViews>
  <sheetFormatPr defaultColWidth="8.81640625" defaultRowHeight="14.5" x14ac:dyDescent="0.35"/>
  <cols>
    <col min="1" max="1" width="8.81640625" style="119"/>
    <col min="2" max="2" width="142" style="119" customWidth="1"/>
    <col min="3" max="16384" width="8.81640625" style="119"/>
  </cols>
  <sheetData>
    <row r="1" spans="1:6" ht="15.5" x14ac:dyDescent="0.35">
      <c r="A1" s="118"/>
      <c r="B1" s="110" t="s">
        <v>0</v>
      </c>
      <c r="C1" s="118"/>
    </row>
    <row r="2" spans="1:6" ht="15.5" x14ac:dyDescent="0.35">
      <c r="A2" s="118"/>
      <c r="B2" s="196" t="s">
        <v>1</v>
      </c>
      <c r="C2" s="196"/>
    </row>
    <row r="3" spans="1:6" ht="15.5" x14ac:dyDescent="0.35">
      <c r="A3" s="118"/>
      <c r="B3" s="199"/>
      <c r="C3" s="199"/>
    </row>
    <row r="4" spans="1:6" ht="15.5" x14ac:dyDescent="0.35">
      <c r="A4" s="118"/>
      <c r="B4" s="202"/>
      <c r="C4" s="202"/>
    </row>
    <row r="5" spans="1:6" s="120" customFormat="1" ht="47.5" customHeight="1" x14ac:dyDescent="0.35">
      <c r="B5" s="209" t="s">
        <v>1403</v>
      </c>
      <c r="C5" s="209"/>
    </row>
    <row r="6" spans="1:6" s="121" customFormat="1" ht="18.649999999999999" customHeight="1" x14ac:dyDescent="0.35">
      <c r="B6" s="210" t="s">
        <v>2034</v>
      </c>
      <c r="C6" s="210"/>
    </row>
    <row r="7" spans="1:6" ht="52.15" customHeight="1" x14ac:dyDescent="0.35">
      <c r="A7" s="118"/>
      <c r="B7" s="207" t="s">
        <v>2032</v>
      </c>
      <c r="C7" s="207"/>
    </row>
    <row r="8" spans="1:6" s="123" customFormat="1" ht="16.899999999999999" customHeight="1" x14ac:dyDescent="0.35">
      <c r="A8" s="122"/>
      <c r="B8" s="211" t="s">
        <v>2033</v>
      </c>
      <c r="C8" s="211"/>
    </row>
    <row r="9" spans="1:6" ht="130.9" customHeight="1" x14ac:dyDescent="0.35">
      <c r="A9" s="118"/>
      <c r="B9" s="212" t="s">
        <v>1990</v>
      </c>
      <c r="C9" s="212"/>
    </row>
    <row r="10" spans="1:6" ht="147.65" customHeight="1" x14ac:dyDescent="0.35">
      <c r="A10" s="118"/>
      <c r="B10" s="213" t="s">
        <v>2035</v>
      </c>
      <c r="C10" s="213"/>
    </row>
    <row r="11" spans="1:6" ht="27" customHeight="1" x14ac:dyDescent="0.35">
      <c r="A11" s="118"/>
      <c r="B11" s="208"/>
      <c r="C11" s="208"/>
      <c r="E11" s="208"/>
      <c r="F11" s="208"/>
    </row>
    <row r="12" spans="1:6" s="124" customFormat="1" ht="53.5" customHeight="1" x14ac:dyDescent="0.35">
      <c r="B12" s="125"/>
    </row>
    <row r="13" spans="1:6" s="124" customFormat="1" x14ac:dyDescent="0.35">
      <c r="B13" s="126"/>
    </row>
    <row r="14" spans="1:6" s="124" customFormat="1" x14ac:dyDescent="0.35"/>
  </sheetData>
  <sheetProtection algorithmName="SHA-512" hashValue="PKQXw15X/PUpf5lq0QR/H/KfepBYpuRzVs2EyqRgDEJ5GvXfAF/LD1ZrfFzz+9yOtm8nvJppWx74c20ZjG8uLQ==" saltValue="fUsmcDrimDWZ2oGE6Dpe7A==" spinCount="100000" sheet="1" objects="1" scenarios="1" selectLockedCells="1"/>
  <mergeCells count="9">
    <mergeCell ref="B2:C4"/>
    <mergeCell ref="B7:C7"/>
    <mergeCell ref="B11:C11"/>
    <mergeCell ref="E11:F11"/>
    <mergeCell ref="B5:C5"/>
    <mergeCell ref="B6:C6"/>
    <mergeCell ref="B8:C8"/>
    <mergeCell ref="B9:C9"/>
    <mergeCell ref="B10:C10"/>
  </mergeCells>
  <hyperlinks>
    <hyperlink ref="B1" location="Contents!A1" display="Contents"/>
    <hyperlink ref="B6" r:id="rId1" display="Nuffield Trust"/>
    <hyperlink ref="B8" r:id="rId2" location="/" display="NHIR Jornals Library"/>
  </hyperlinks>
  <pageMargins left="0.25" right="0.25" top="0.75" bottom="0.75" header="0.3" footer="0.3"/>
  <pageSetup paperSize="8"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zoomScale="80" zoomScaleNormal="80" workbookViewId="0">
      <selection activeCell="B1" sqref="B1"/>
    </sheetView>
  </sheetViews>
  <sheetFormatPr defaultColWidth="8.81640625" defaultRowHeight="14.5" x14ac:dyDescent="0.35"/>
  <cols>
    <col min="1" max="1" width="5.26953125" style="126" customWidth="1"/>
    <col min="2" max="2" width="17.7265625" style="126" customWidth="1"/>
    <col min="3" max="3" width="48.7265625" style="126" customWidth="1"/>
    <col min="4" max="4" width="131.453125" style="126" customWidth="1"/>
    <col min="5" max="16384" width="8.81640625" style="126"/>
  </cols>
  <sheetData>
    <row r="1" spans="1:4" x14ac:dyDescent="0.35">
      <c r="A1" s="127"/>
      <c r="B1" s="111" t="s">
        <v>0</v>
      </c>
      <c r="C1" s="127"/>
    </row>
    <row r="2" spans="1:4" x14ac:dyDescent="0.35">
      <c r="B2" s="128"/>
    </row>
    <row r="3" spans="1:4" ht="18.5" x14ac:dyDescent="0.35">
      <c r="B3" s="215" t="s">
        <v>1301</v>
      </c>
      <c r="C3" s="215"/>
      <c r="D3" s="215"/>
    </row>
    <row r="5" spans="1:4" ht="17" x14ac:dyDescent="0.35">
      <c r="A5" s="127"/>
      <c r="B5" s="216" t="s">
        <v>1304</v>
      </c>
      <c r="C5" s="216"/>
      <c r="D5" s="216"/>
    </row>
    <row r="6" spans="1:4" ht="15.5" x14ac:dyDescent="0.35">
      <c r="A6" s="127"/>
      <c r="B6" s="129"/>
      <c r="C6" s="129"/>
      <c r="D6" s="129"/>
    </row>
    <row r="7" spans="1:4" ht="15.5" x14ac:dyDescent="0.35">
      <c r="A7" s="127"/>
      <c r="B7" s="214" t="s">
        <v>9</v>
      </c>
      <c r="C7" s="214"/>
      <c r="D7" s="214"/>
    </row>
    <row r="8" spans="1:4" ht="9" customHeight="1" x14ac:dyDescent="0.35">
      <c r="A8" s="127"/>
      <c r="B8" s="130"/>
      <c r="C8" s="130"/>
      <c r="D8" s="130"/>
    </row>
    <row r="9" spans="1:4" x14ac:dyDescent="0.35">
      <c r="A9" s="127"/>
      <c r="B9" s="131" t="s">
        <v>16</v>
      </c>
      <c r="C9" s="131" t="s">
        <v>18</v>
      </c>
      <c r="D9" s="131" t="s">
        <v>1305</v>
      </c>
    </row>
    <row r="10" spans="1:4" ht="29" x14ac:dyDescent="0.35">
      <c r="A10" s="127"/>
      <c r="B10" s="132" t="s">
        <v>15</v>
      </c>
      <c r="C10" s="133" t="s">
        <v>1306</v>
      </c>
      <c r="D10" s="133" t="s">
        <v>1908</v>
      </c>
    </row>
    <row r="11" spans="1:4" ht="29" x14ac:dyDescent="0.35">
      <c r="A11" s="127"/>
      <c r="B11" s="132" t="s">
        <v>17</v>
      </c>
      <c r="C11" s="133" t="s">
        <v>1307</v>
      </c>
      <c r="D11" s="133" t="s">
        <v>1909</v>
      </c>
    </row>
    <row r="12" spans="1:4" x14ac:dyDescent="0.35">
      <c r="A12" s="127"/>
      <c r="B12" s="134"/>
      <c r="C12" s="127"/>
      <c r="D12" s="127"/>
    </row>
    <row r="13" spans="1:4" ht="15.5" x14ac:dyDescent="0.35">
      <c r="A13" s="127"/>
      <c r="B13" s="214" t="s">
        <v>10</v>
      </c>
      <c r="C13" s="214"/>
      <c r="D13" s="214"/>
    </row>
    <row r="14" spans="1:4" ht="9" customHeight="1" x14ac:dyDescent="0.35">
      <c r="A14" s="127"/>
      <c r="B14" s="130"/>
      <c r="C14" s="130"/>
      <c r="D14" s="130"/>
    </row>
    <row r="15" spans="1:4" x14ac:dyDescent="0.35">
      <c r="A15" s="127"/>
      <c r="B15" s="131" t="s">
        <v>16</v>
      </c>
      <c r="C15" s="131" t="s">
        <v>18</v>
      </c>
      <c r="D15" s="131" t="s">
        <v>1305</v>
      </c>
    </row>
    <row r="16" spans="1:4" ht="29" x14ac:dyDescent="0.35">
      <c r="A16" s="127"/>
      <c r="B16" s="132" t="s">
        <v>1308</v>
      </c>
      <c r="C16" s="133" t="s">
        <v>1309</v>
      </c>
      <c r="D16" s="133" t="s">
        <v>2</v>
      </c>
    </row>
    <row r="17" spans="1:4" ht="29" x14ac:dyDescent="0.35">
      <c r="A17" s="127"/>
      <c r="B17" s="132" t="s">
        <v>1310</v>
      </c>
      <c r="C17" s="133" t="s">
        <v>1311</v>
      </c>
      <c r="D17" s="133" t="s">
        <v>5</v>
      </c>
    </row>
    <row r="18" spans="1:4" ht="29" x14ac:dyDescent="0.35">
      <c r="A18" s="127"/>
      <c r="B18" s="132" t="s">
        <v>1312</v>
      </c>
      <c r="C18" s="133" t="s">
        <v>1313</v>
      </c>
      <c r="D18" s="133" t="s">
        <v>3</v>
      </c>
    </row>
    <row r="19" spans="1:4" ht="29" x14ac:dyDescent="0.35">
      <c r="A19" s="127"/>
      <c r="B19" s="132" t="s">
        <v>1314</v>
      </c>
      <c r="C19" s="133" t="s">
        <v>1315</v>
      </c>
      <c r="D19" s="133" t="s">
        <v>4</v>
      </c>
    </row>
    <row r="20" spans="1:4" ht="29" x14ac:dyDescent="0.35">
      <c r="A20" s="127"/>
      <c r="B20" s="132" t="s">
        <v>1316</v>
      </c>
      <c r="C20" s="133" t="s">
        <v>1317</v>
      </c>
      <c r="D20" s="133" t="s">
        <v>8</v>
      </c>
    </row>
    <row r="21" spans="1:4" x14ac:dyDescent="0.35">
      <c r="A21" s="127"/>
      <c r="B21" s="134"/>
      <c r="C21" s="127"/>
      <c r="D21" s="127"/>
    </row>
    <row r="22" spans="1:4" ht="15.5" x14ac:dyDescent="0.35">
      <c r="A22" s="127"/>
      <c r="B22" s="214" t="s">
        <v>1318</v>
      </c>
      <c r="C22" s="214"/>
      <c r="D22" s="214"/>
    </row>
    <row r="23" spans="1:4" ht="9" customHeight="1" x14ac:dyDescent="0.35">
      <c r="A23" s="127"/>
      <c r="B23" s="130"/>
      <c r="C23" s="130"/>
      <c r="D23" s="130"/>
    </row>
    <row r="24" spans="1:4" x14ac:dyDescent="0.35">
      <c r="A24" s="127"/>
      <c r="B24" s="131" t="s">
        <v>16</v>
      </c>
      <c r="C24" s="131" t="s">
        <v>18</v>
      </c>
      <c r="D24" s="131" t="s">
        <v>1305</v>
      </c>
    </row>
    <row r="25" spans="1:4" ht="43.5" x14ac:dyDescent="0.35">
      <c r="A25" s="127"/>
      <c r="B25" s="132" t="s">
        <v>1319</v>
      </c>
      <c r="C25" s="133" t="s">
        <v>1320</v>
      </c>
      <c r="D25" s="133" t="s">
        <v>11</v>
      </c>
    </row>
    <row r="26" spans="1:4" ht="43.5" x14ac:dyDescent="0.35">
      <c r="A26" s="127"/>
      <c r="B26" s="132" t="s">
        <v>1321</v>
      </c>
      <c r="C26" s="133" t="s">
        <v>1322</v>
      </c>
      <c r="D26" s="133" t="s">
        <v>12</v>
      </c>
    </row>
    <row r="27" spans="1:4" ht="43.5" x14ac:dyDescent="0.35">
      <c r="A27" s="127"/>
      <c r="B27" s="132" t="s">
        <v>1323</v>
      </c>
      <c r="C27" s="133" t="s">
        <v>1324</v>
      </c>
      <c r="D27" s="133" t="s">
        <v>13</v>
      </c>
    </row>
    <row r="28" spans="1:4" ht="43.5" x14ac:dyDescent="0.35">
      <c r="A28" s="127"/>
      <c r="B28" s="132" t="s">
        <v>1325</v>
      </c>
      <c r="C28" s="133" t="s">
        <v>1326</v>
      </c>
      <c r="D28" s="133" t="s">
        <v>14</v>
      </c>
    </row>
    <row r="29" spans="1:4" x14ac:dyDescent="0.35">
      <c r="A29" s="127"/>
      <c r="B29" s="134"/>
      <c r="C29" s="127"/>
      <c r="D29" s="127"/>
    </row>
    <row r="30" spans="1:4" ht="15.5" x14ac:dyDescent="0.35">
      <c r="A30" s="127"/>
      <c r="B30" s="214" t="s">
        <v>1327</v>
      </c>
      <c r="C30" s="214"/>
      <c r="D30" s="214"/>
    </row>
    <row r="31" spans="1:4" ht="9" customHeight="1" x14ac:dyDescent="0.35">
      <c r="A31" s="127"/>
      <c r="B31" s="130"/>
      <c r="C31" s="130"/>
      <c r="D31" s="130"/>
    </row>
    <row r="32" spans="1:4" x14ac:dyDescent="0.35">
      <c r="A32" s="127"/>
      <c r="B32" s="131" t="s">
        <v>16</v>
      </c>
      <c r="C32" s="131" t="s">
        <v>18</v>
      </c>
      <c r="D32" s="131" t="s">
        <v>1305</v>
      </c>
    </row>
    <row r="33" spans="1:4" ht="29" x14ac:dyDescent="0.35">
      <c r="A33" s="127"/>
      <c r="B33" s="132" t="s">
        <v>1328</v>
      </c>
      <c r="C33" s="133" t="s">
        <v>1329</v>
      </c>
      <c r="D33" s="133" t="s">
        <v>1910</v>
      </c>
    </row>
    <row r="34" spans="1:4" ht="43.5" x14ac:dyDescent="0.35">
      <c r="A34" s="127"/>
      <c r="B34" s="132" t="s">
        <v>1330</v>
      </c>
      <c r="C34" s="133" t="s">
        <v>1331</v>
      </c>
      <c r="D34" s="133" t="s">
        <v>1895</v>
      </c>
    </row>
    <row r="35" spans="1:4" ht="43.5" x14ac:dyDescent="0.35">
      <c r="A35" s="127"/>
      <c r="B35" s="132" t="s">
        <v>1332</v>
      </c>
      <c r="C35" s="133" t="s">
        <v>1333</v>
      </c>
      <c r="D35" s="133" t="s">
        <v>1896</v>
      </c>
    </row>
    <row r="36" spans="1:4" ht="29" x14ac:dyDescent="0.35">
      <c r="A36" s="127"/>
      <c r="B36" s="132" t="s">
        <v>1334</v>
      </c>
      <c r="C36" s="133" t="s">
        <v>1335</v>
      </c>
      <c r="D36" s="133" t="s">
        <v>1897</v>
      </c>
    </row>
    <row r="37" spans="1:4" x14ac:dyDescent="0.35">
      <c r="A37" s="127"/>
      <c r="B37" s="134"/>
      <c r="C37" s="127"/>
      <c r="D37" s="127"/>
    </row>
    <row r="38" spans="1:4" x14ac:dyDescent="0.35">
      <c r="A38" s="127"/>
      <c r="B38" s="217"/>
      <c r="C38" s="217"/>
      <c r="D38" s="217"/>
    </row>
    <row r="39" spans="1:4" s="136" customFormat="1" ht="31.9" customHeight="1" x14ac:dyDescent="0.35">
      <c r="A39" s="135"/>
      <c r="B39" s="218" t="s">
        <v>1336</v>
      </c>
      <c r="C39" s="218"/>
      <c r="D39" s="218"/>
    </row>
    <row r="40" spans="1:4" ht="13.15" customHeight="1" x14ac:dyDescent="0.35">
      <c r="A40" s="127"/>
      <c r="B40" s="137"/>
      <c r="C40" s="137"/>
      <c r="D40" s="137"/>
    </row>
    <row r="41" spans="1:4" ht="15.5" x14ac:dyDescent="0.35">
      <c r="A41" s="127"/>
      <c r="B41" s="214" t="s">
        <v>10</v>
      </c>
      <c r="C41" s="214"/>
      <c r="D41" s="214"/>
    </row>
    <row r="42" spans="1:4" ht="9" customHeight="1" x14ac:dyDescent="0.35">
      <c r="A42" s="127"/>
      <c r="B42" s="130"/>
      <c r="C42" s="130"/>
      <c r="D42" s="130"/>
    </row>
    <row r="43" spans="1:4" x14ac:dyDescent="0.35">
      <c r="A43" s="127"/>
      <c r="B43" s="131" t="s">
        <v>16</v>
      </c>
      <c r="C43" s="131" t="s">
        <v>18</v>
      </c>
      <c r="D43" s="131" t="s">
        <v>1305</v>
      </c>
    </row>
    <row r="44" spans="1:4" ht="29" x14ac:dyDescent="0.35">
      <c r="A44" s="127"/>
      <c r="B44" s="132" t="s">
        <v>1337</v>
      </c>
      <c r="C44" s="133" t="s">
        <v>1338</v>
      </c>
      <c r="D44" s="133" t="s">
        <v>1912</v>
      </c>
    </row>
    <row r="45" spans="1:4" ht="29" x14ac:dyDescent="0.35">
      <c r="A45" s="127"/>
      <c r="B45" s="132" t="s">
        <v>1339</v>
      </c>
      <c r="C45" s="133" t="s">
        <v>1340</v>
      </c>
      <c r="D45" s="133" t="s">
        <v>1911</v>
      </c>
    </row>
    <row r="46" spans="1:4" ht="29" x14ac:dyDescent="0.35">
      <c r="A46" s="127"/>
      <c r="B46" s="132" t="s">
        <v>1341</v>
      </c>
      <c r="C46" s="133" t="s">
        <v>1342</v>
      </c>
      <c r="D46" s="133" t="s">
        <v>1913</v>
      </c>
    </row>
    <row r="47" spans="1:4" ht="29" x14ac:dyDescent="0.35">
      <c r="A47" s="127"/>
      <c r="B47" s="132" t="s">
        <v>1343</v>
      </c>
      <c r="C47" s="133" t="s">
        <v>1344</v>
      </c>
      <c r="D47" s="133" t="s">
        <v>1915</v>
      </c>
    </row>
    <row r="48" spans="1:4" ht="29" x14ac:dyDescent="0.35">
      <c r="A48" s="127"/>
      <c r="B48" s="132" t="s">
        <v>1345</v>
      </c>
      <c r="C48" s="133" t="s">
        <v>1346</v>
      </c>
      <c r="D48" s="133" t="s">
        <v>1916</v>
      </c>
    </row>
    <row r="49" spans="1:5" ht="29" x14ac:dyDescent="0.35">
      <c r="A49" s="127"/>
      <c r="B49" s="132" t="s">
        <v>1347</v>
      </c>
      <c r="C49" s="133" t="s">
        <v>1348</v>
      </c>
      <c r="D49" s="133" t="s">
        <v>2036</v>
      </c>
    </row>
    <row r="50" spans="1:5" ht="43.5" x14ac:dyDescent="0.35">
      <c r="A50" s="127"/>
      <c r="B50" s="132" t="s">
        <v>1349</v>
      </c>
      <c r="C50" s="133" t="s">
        <v>1350</v>
      </c>
      <c r="D50" s="133" t="s">
        <v>1914</v>
      </c>
    </row>
    <row r="51" spans="1:5" ht="29" x14ac:dyDescent="0.35">
      <c r="A51" s="127"/>
      <c r="B51" s="132" t="s">
        <v>1351</v>
      </c>
      <c r="C51" s="133" t="s">
        <v>2037</v>
      </c>
      <c r="D51" s="133" t="s">
        <v>1927</v>
      </c>
      <c r="E51" s="138"/>
    </row>
    <row r="52" spans="1:5" ht="29" x14ac:dyDescent="0.35">
      <c r="A52" s="127"/>
      <c r="B52" s="132" t="s">
        <v>1352</v>
      </c>
      <c r="C52" s="133" t="s">
        <v>1353</v>
      </c>
      <c r="D52" s="133" t="s">
        <v>1917</v>
      </c>
    </row>
    <row r="53" spans="1:5" ht="29" x14ac:dyDescent="0.35">
      <c r="A53" s="127"/>
      <c r="B53" s="132" t="s">
        <v>1354</v>
      </c>
      <c r="C53" s="133" t="s">
        <v>1355</v>
      </c>
      <c r="D53" s="133" t="s">
        <v>1918</v>
      </c>
    </row>
    <row r="54" spans="1:5" x14ac:dyDescent="0.35">
      <c r="A54" s="127"/>
      <c r="B54" s="134"/>
      <c r="C54" s="127"/>
      <c r="D54" s="127"/>
    </row>
    <row r="55" spans="1:5" ht="15.5" x14ac:dyDescent="0.35">
      <c r="A55" s="127"/>
      <c r="B55" s="214" t="s">
        <v>1318</v>
      </c>
      <c r="C55" s="214"/>
      <c r="D55" s="214"/>
    </row>
    <row r="56" spans="1:5" ht="9" customHeight="1" x14ac:dyDescent="0.35">
      <c r="A56" s="127"/>
      <c r="B56" s="130"/>
      <c r="C56" s="130"/>
      <c r="D56" s="130"/>
    </row>
    <row r="57" spans="1:5" x14ac:dyDescent="0.35">
      <c r="A57" s="127"/>
      <c r="B57" s="131" t="s">
        <v>16</v>
      </c>
      <c r="C57" s="131" t="s">
        <v>18</v>
      </c>
      <c r="D57" s="131" t="s">
        <v>1305</v>
      </c>
    </row>
    <row r="58" spans="1:5" ht="29" x14ac:dyDescent="0.35">
      <c r="A58" s="127"/>
      <c r="B58" s="132" t="s">
        <v>1356</v>
      </c>
      <c r="C58" s="133" t="s">
        <v>1357</v>
      </c>
      <c r="D58" s="133" t="s">
        <v>1919</v>
      </c>
    </row>
    <row r="59" spans="1:5" ht="29" x14ac:dyDescent="0.35">
      <c r="A59" s="127"/>
      <c r="B59" s="132" t="s">
        <v>1358</v>
      </c>
      <c r="C59" s="133" t="s">
        <v>1359</v>
      </c>
      <c r="D59" s="133" t="s">
        <v>1920</v>
      </c>
    </row>
    <row r="60" spans="1:5" ht="29" x14ac:dyDescent="0.35">
      <c r="A60" s="127"/>
      <c r="B60" s="132" t="s">
        <v>1360</v>
      </c>
      <c r="C60" s="133" t="s">
        <v>1361</v>
      </c>
      <c r="D60" s="133" t="s">
        <v>1921</v>
      </c>
    </row>
    <row r="61" spans="1:5" ht="29" x14ac:dyDescent="0.35">
      <c r="A61" s="127"/>
      <c r="B61" s="132" t="s">
        <v>1362</v>
      </c>
      <c r="C61" s="133" t="s">
        <v>1363</v>
      </c>
      <c r="D61" s="133" t="s">
        <v>1922</v>
      </c>
    </row>
    <row r="62" spans="1:5" ht="29" x14ac:dyDescent="0.35">
      <c r="A62" s="127"/>
      <c r="B62" s="132" t="s">
        <v>1364</v>
      </c>
      <c r="C62" s="133" t="s">
        <v>1365</v>
      </c>
      <c r="D62" s="133" t="s">
        <v>1923</v>
      </c>
    </row>
    <row r="63" spans="1:5" ht="29" x14ac:dyDescent="0.35">
      <c r="A63" s="127"/>
      <c r="B63" s="132" t="s">
        <v>1366</v>
      </c>
      <c r="C63" s="133" t="s">
        <v>1367</v>
      </c>
      <c r="D63" s="133" t="s">
        <v>1924</v>
      </c>
    </row>
    <row r="64" spans="1:5" ht="29" x14ac:dyDescent="0.35">
      <c r="A64" s="127"/>
      <c r="B64" s="132" t="s">
        <v>1368</v>
      </c>
      <c r="C64" s="133" t="s">
        <v>1369</v>
      </c>
      <c r="D64" s="133" t="s">
        <v>1925</v>
      </c>
    </row>
    <row r="65" spans="1:4" ht="29" x14ac:dyDescent="0.35">
      <c r="A65" s="127"/>
      <c r="B65" s="132" t="s">
        <v>1370</v>
      </c>
      <c r="C65" s="133" t="s">
        <v>1371</v>
      </c>
      <c r="D65" s="133" t="s">
        <v>1926</v>
      </c>
    </row>
    <row r="66" spans="1:4" x14ac:dyDescent="0.35">
      <c r="A66" s="127"/>
      <c r="B66" s="134"/>
      <c r="C66" s="127"/>
      <c r="D66" s="127"/>
    </row>
    <row r="67" spans="1:4" ht="15.5" x14ac:dyDescent="0.35">
      <c r="A67" s="127"/>
      <c r="B67" s="214" t="s">
        <v>1327</v>
      </c>
      <c r="C67" s="214"/>
      <c r="D67" s="214"/>
    </row>
    <row r="68" spans="1:4" ht="9" customHeight="1" x14ac:dyDescent="0.35">
      <c r="A68" s="127"/>
      <c r="B68" s="130"/>
      <c r="C68" s="130"/>
      <c r="D68" s="130"/>
    </row>
    <row r="69" spans="1:4" x14ac:dyDescent="0.35">
      <c r="A69" s="127"/>
      <c r="B69" s="131" t="s">
        <v>16</v>
      </c>
      <c r="C69" s="131" t="s">
        <v>18</v>
      </c>
      <c r="D69" s="131" t="s">
        <v>1305</v>
      </c>
    </row>
    <row r="70" spans="1:4" ht="29" x14ac:dyDescent="0.35">
      <c r="A70" s="127"/>
      <c r="B70" s="132" t="s">
        <v>1372</v>
      </c>
      <c r="C70" s="133" t="s">
        <v>1373</v>
      </c>
      <c r="D70" s="133" t="s">
        <v>1894</v>
      </c>
    </row>
    <row r="71" spans="1:4" ht="29" x14ac:dyDescent="0.35">
      <c r="A71" s="127"/>
      <c r="B71" s="132" t="s">
        <v>1374</v>
      </c>
      <c r="C71" s="133" t="s">
        <v>1377</v>
      </c>
      <c r="D71" s="133" t="s">
        <v>1895</v>
      </c>
    </row>
    <row r="72" spans="1:4" ht="29" x14ac:dyDescent="0.35">
      <c r="A72" s="127"/>
      <c r="B72" s="132" t="s">
        <v>1376</v>
      </c>
      <c r="C72" s="133" t="s">
        <v>1379</v>
      </c>
      <c r="D72" s="133" t="s">
        <v>1896</v>
      </c>
    </row>
    <row r="73" spans="1:4" ht="29" x14ac:dyDescent="0.35">
      <c r="A73" s="127"/>
      <c r="B73" s="132" t="s">
        <v>1378</v>
      </c>
      <c r="C73" s="133" t="s">
        <v>1381</v>
      </c>
      <c r="D73" s="133" t="s">
        <v>2038</v>
      </c>
    </row>
    <row r="74" spans="1:4" s="140" customFormat="1" ht="29" x14ac:dyDescent="0.35">
      <c r="A74" s="139"/>
      <c r="B74" s="132" t="s">
        <v>1380</v>
      </c>
      <c r="C74" s="133" t="s">
        <v>1375</v>
      </c>
      <c r="D74" s="133" t="s">
        <v>1898</v>
      </c>
    </row>
    <row r="75" spans="1:4" s="140" customFormat="1" x14ac:dyDescent="0.35">
      <c r="A75" s="139"/>
      <c r="B75" s="127"/>
      <c r="C75" s="127"/>
      <c r="D75" s="127"/>
    </row>
    <row r="76" spans="1:4" s="140" customFormat="1" ht="15.5" x14ac:dyDescent="0.35">
      <c r="A76" s="139"/>
      <c r="B76" s="214" t="s">
        <v>1382</v>
      </c>
      <c r="C76" s="214"/>
      <c r="D76" s="214"/>
    </row>
    <row r="77" spans="1:4" ht="9" customHeight="1" x14ac:dyDescent="0.35">
      <c r="A77" s="127"/>
      <c r="B77" s="130"/>
      <c r="C77" s="130"/>
      <c r="D77" s="130"/>
    </row>
    <row r="78" spans="1:4" s="140" customFormat="1" x14ac:dyDescent="0.35">
      <c r="A78" s="139"/>
      <c r="B78" s="131" t="s">
        <v>16</v>
      </c>
      <c r="C78" s="131" t="s">
        <v>18</v>
      </c>
      <c r="D78" s="131" t="s">
        <v>1305</v>
      </c>
    </row>
    <row r="79" spans="1:4" s="140" customFormat="1" ht="29" x14ac:dyDescent="0.35">
      <c r="A79" s="139"/>
      <c r="B79" s="132" t="s">
        <v>1383</v>
      </c>
      <c r="C79" s="133" t="s">
        <v>1384</v>
      </c>
      <c r="D79" s="133" t="s">
        <v>6</v>
      </c>
    </row>
    <row r="80" spans="1:4" s="140" customFormat="1" ht="29" x14ac:dyDescent="0.35">
      <c r="A80" s="139"/>
      <c r="B80" s="132" t="s">
        <v>1385</v>
      </c>
      <c r="C80" s="133" t="s">
        <v>1386</v>
      </c>
      <c r="D80" s="133" t="s">
        <v>7</v>
      </c>
    </row>
    <row r="81" spans="1:4" x14ac:dyDescent="0.35">
      <c r="A81" s="127"/>
      <c r="B81" s="127"/>
      <c r="C81" s="127"/>
      <c r="D81" s="127"/>
    </row>
    <row r="82" spans="1:4" x14ac:dyDescent="0.35">
      <c r="A82" s="127"/>
      <c r="B82" s="127"/>
    </row>
    <row r="83" spans="1:4" x14ac:dyDescent="0.35">
      <c r="A83" s="127"/>
    </row>
    <row r="84" spans="1:4" x14ac:dyDescent="0.35">
      <c r="A84" s="127"/>
      <c r="B84" s="127"/>
      <c r="C84" s="127"/>
      <c r="D84" s="127"/>
    </row>
    <row r="85" spans="1:4" x14ac:dyDescent="0.35">
      <c r="A85" s="127"/>
      <c r="B85" s="127"/>
      <c r="C85" s="127"/>
      <c r="D85" s="127"/>
    </row>
    <row r="86" spans="1:4" x14ac:dyDescent="0.35">
      <c r="A86" s="127"/>
      <c r="B86" s="127"/>
      <c r="C86" s="127"/>
      <c r="D86" s="127"/>
    </row>
    <row r="87" spans="1:4" x14ac:dyDescent="0.35">
      <c r="A87" s="127"/>
      <c r="B87" s="127"/>
      <c r="C87" s="127"/>
      <c r="D87" s="127"/>
    </row>
    <row r="88" spans="1:4" x14ac:dyDescent="0.35">
      <c r="A88" s="127"/>
      <c r="B88" s="127"/>
      <c r="C88" s="127"/>
      <c r="D88" s="127"/>
    </row>
    <row r="89" spans="1:4" x14ac:dyDescent="0.35">
      <c r="A89" s="127"/>
      <c r="B89" s="127"/>
      <c r="C89" s="127"/>
      <c r="D89" s="127"/>
    </row>
    <row r="90" spans="1:4" x14ac:dyDescent="0.35">
      <c r="A90" s="127"/>
      <c r="B90" s="127"/>
      <c r="C90" s="127"/>
      <c r="D90" s="127"/>
    </row>
    <row r="91" spans="1:4" x14ac:dyDescent="0.35">
      <c r="A91" s="127"/>
      <c r="B91" s="127"/>
      <c r="C91" s="127"/>
      <c r="D91" s="127"/>
    </row>
    <row r="92" spans="1:4" x14ac:dyDescent="0.35">
      <c r="A92" s="127"/>
      <c r="B92" s="127"/>
      <c r="C92" s="127"/>
      <c r="D92" s="127"/>
    </row>
    <row r="93" spans="1:4" x14ac:dyDescent="0.35">
      <c r="A93" s="127"/>
      <c r="B93" s="127"/>
      <c r="C93" s="127"/>
      <c r="D93" s="127"/>
    </row>
    <row r="94" spans="1:4" x14ac:dyDescent="0.35">
      <c r="A94" s="127"/>
      <c r="B94" s="127"/>
      <c r="C94" s="127"/>
      <c r="D94" s="127"/>
    </row>
    <row r="95" spans="1:4" x14ac:dyDescent="0.35">
      <c r="A95" s="127"/>
      <c r="B95" s="127"/>
      <c r="C95" s="127"/>
      <c r="D95" s="127"/>
    </row>
    <row r="96" spans="1:4" x14ac:dyDescent="0.35">
      <c r="A96" s="127"/>
      <c r="B96" s="127"/>
      <c r="C96" s="127"/>
      <c r="D96" s="127"/>
    </row>
    <row r="97" spans="1:4" x14ac:dyDescent="0.35">
      <c r="A97" s="127"/>
      <c r="B97" s="127"/>
      <c r="C97" s="127"/>
      <c r="D97" s="127"/>
    </row>
    <row r="98" spans="1:4" x14ac:dyDescent="0.35">
      <c r="A98" s="127"/>
      <c r="B98" s="127"/>
      <c r="C98" s="127"/>
      <c r="D98" s="127"/>
    </row>
    <row r="99" spans="1:4" x14ac:dyDescent="0.35">
      <c r="A99" s="127"/>
      <c r="B99" s="127"/>
      <c r="C99" s="127"/>
      <c r="D99" s="127"/>
    </row>
    <row r="100" spans="1:4" x14ac:dyDescent="0.35">
      <c r="A100" s="127"/>
      <c r="B100" s="127"/>
      <c r="C100" s="127"/>
      <c r="D100" s="127"/>
    </row>
    <row r="101" spans="1:4" x14ac:dyDescent="0.35">
      <c r="A101" s="127"/>
      <c r="B101" s="127"/>
      <c r="C101" s="127"/>
      <c r="D101" s="127"/>
    </row>
    <row r="102" spans="1:4" x14ac:dyDescent="0.35">
      <c r="A102" s="127"/>
      <c r="B102" s="127"/>
      <c r="C102" s="127"/>
      <c r="D102" s="127"/>
    </row>
    <row r="103" spans="1:4" x14ac:dyDescent="0.35">
      <c r="A103" s="127"/>
      <c r="B103" s="127"/>
      <c r="C103" s="127"/>
      <c r="D103" s="127"/>
    </row>
    <row r="104" spans="1:4" x14ac:dyDescent="0.35">
      <c r="A104" s="127"/>
      <c r="B104" s="127"/>
      <c r="C104" s="127"/>
      <c r="D104" s="127"/>
    </row>
    <row r="105" spans="1:4" x14ac:dyDescent="0.35">
      <c r="A105" s="127"/>
      <c r="B105" s="127"/>
      <c r="C105" s="127"/>
      <c r="D105" s="127"/>
    </row>
    <row r="106" spans="1:4" x14ac:dyDescent="0.35">
      <c r="A106" s="127"/>
      <c r="B106" s="127"/>
      <c r="C106" s="127"/>
      <c r="D106" s="127"/>
    </row>
  </sheetData>
  <sheetProtection algorithmName="SHA-512" hashValue="FNwTJEuZLCFfXWPJcj1quIraWRUqI/of3bclbP39YvimS9/or/3CtrkgoLvV0voTmCxEsv55ttzPNbGGmoEVlA==" saltValue="xO/Dj1bnxwOZSnufHaWHOA==" spinCount="100000" sheet="1" objects="1" scenarios="1" selectLockedCells="1"/>
  <mergeCells count="12">
    <mergeCell ref="B76:D76"/>
    <mergeCell ref="B30:D30"/>
    <mergeCell ref="B3:D3"/>
    <mergeCell ref="B5:D5"/>
    <mergeCell ref="B7:D7"/>
    <mergeCell ref="B13:D13"/>
    <mergeCell ref="B22:D22"/>
    <mergeCell ref="B38:D38"/>
    <mergeCell ref="B39:D39"/>
    <mergeCell ref="B41:D41"/>
    <mergeCell ref="B55:D55"/>
    <mergeCell ref="B67:D67"/>
  </mergeCells>
  <hyperlinks>
    <hyperlink ref="B1" location="Contents!A1" display="Contents"/>
  </hyperlinks>
  <pageMargins left="0.25" right="0.25" top="0.75" bottom="0.75" header="0.3" footer="0.3"/>
  <pageSetup paperSize="8" scale="85" orientation="landscape" r:id="rId1"/>
  <rowBreaks count="2" manualBreakCount="2">
    <brk id="38" max="16383" man="1"/>
    <brk id="6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zoomScale="70" zoomScaleNormal="70" zoomScaleSheetLayoutView="50" workbookViewId="0">
      <selection activeCell="B1" sqref="B1"/>
    </sheetView>
  </sheetViews>
  <sheetFormatPr defaultColWidth="8.81640625" defaultRowHeight="14.5" x14ac:dyDescent="0.35"/>
  <cols>
    <col min="1" max="1" width="17.7265625" style="124" bestFit="1" customWidth="1"/>
    <col min="2" max="2" width="27.1796875" style="124" customWidth="1"/>
    <col min="3" max="3" width="201.26953125" style="124" customWidth="1"/>
    <col min="4" max="16384" width="8.81640625" style="124"/>
  </cols>
  <sheetData>
    <row r="1" spans="1:5" s="143" customFormat="1" ht="15.5" x14ac:dyDescent="0.35">
      <c r="A1" s="141"/>
      <c r="B1" s="188" t="s">
        <v>0</v>
      </c>
    </row>
    <row r="2" spans="1:5" s="143" customFormat="1" ht="15.5" x14ac:dyDescent="0.35">
      <c r="A2" s="141"/>
      <c r="B2" s="142"/>
    </row>
    <row r="3" spans="1:5" s="143" customFormat="1" ht="34.15" customHeight="1" x14ac:dyDescent="0.35">
      <c r="A3" s="141"/>
      <c r="B3" s="220" t="s">
        <v>1303</v>
      </c>
      <c r="C3" s="220"/>
    </row>
    <row r="4" spans="1:5" s="143" customFormat="1" ht="310.89999999999998" customHeight="1" x14ac:dyDescent="0.35">
      <c r="A4" s="141"/>
      <c r="B4" s="221" t="s">
        <v>2044</v>
      </c>
      <c r="C4" s="221"/>
    </row>
    <row r="5" spans="1:5" s="143" customFormat="1" ht="25.9" customHeight="1" x14ac:dyDescent="0.35">
      <c r="A5" s="141"/>
      <c r="B5" s="211" t="s">
        <v>2039</v>
      </c>
      <c r="C5" s="211"/>
    </row>
    <row r="6" spans="1:5" s="143" customFormat="1" ht="25.9" customHeight="1" x14ac:dyDescent="0.35">
      <c r="A6" s="141"/>
      <c r="B6" s="211" t="s">
        <v>2040</v>
      </c>
      <c r="C6" s="211"/>
    </row>
    <row r="7" spans="1:5" s="143" customFormat="1" ht="25.9" customHeight="1" x14ac:dyDescent="0.35">
      <c r="A7" s="141"/>
      <c r="B7" s="222" t="s">
        <v>2041</v>
      </c>
      <c r="C7" s="222"/>
    </row>
    <row r="8" spans="1:5" s="143" customFormat="1" ht="46.9" customHeight="1" x14ac:dyDescent="0.35">
      <c r="A8" s="141"/>
      <c r="B8" s="227" t="s">
        <v>2051</v>
      </c>
      <c r="C8" s="227"/>
    </row>
    <row r="9" spans="1:5" s="143" customFormat="1" ht="303" customHeight="1" x14ac:dyDescent="0.35">
      <c r="B9" s="223" t="s">
        <v>2045</v>
      </c>
      <c r="C9" s="223"/>
    </row>
    <row r="10" spans="1:5" s="144" customFormat="1" ht="314.5" customHeight="1" x14ac:dyDescent="0.35">
      <c r="B10" s="224" t="s">
        <v>2046</v>
      </c>
      <c r="C10" s="224"/>
    </row>
    <row r="11" spans="1:5" s="146" customFormat="1" ht="231.65" customHeight="1" x14ac:dyDescent="0.35">
      <c r="A11" s="145"/>
      <c r="B11" s="225" t="s">
        <v>2047</v>
      </c>
      <c r="C11" s="225"/>
    </row>
    <row r="12" spans="1:5" s="146" customFormat="1" ht="19.149999999999999" customHeight="1" x14ac:dyDescent="0.35">
      <c r="A12" s="145"/>
      <c r="B12" s="224"/>
      <c r="C12" s="224"/>
    </row>
    <row r="13" spans="1:5" s="143" customFormat="1" ht="165.75" customHeight="1" x14ac:dyDescent="0.35">
      <c r="B13" s="219" t="s">
        <v>2048</v>
      </c>
      <c r="C13" s="219"/>
    </row>
    <row r="14" spans="1:5" s="146" customFormat="1" ht="21.65" customHeight="1" x14ac:dyDescent="0.35">
      <c r="B14" s="226" t="s">
        <v>2042</v>
      </c>
      <c r="C14" s="226"/>
      <c r="D14" s="147"/>
      <c r="E14" s="147"/>
    </row>
    <row r="15" spans="1:5" s="146" customFormat="1" ht="158.5" customHeight="1" x14ac:dyDescent="0.35">
      <c r="B15" s="219" t="s">
        <v>2049</v>
      </c>
      <c r="C15" s="219"/>
      <c r="D15" s="147"/>
      <c r="E15" s="147"/>
    </row>
    <row r="16" spans="1:5" s="146" customFormat="1" ht="21.65" customHeight="1" x14ac:dyDescent="0.35">
      <c r="B16" s="226" t="s">
        <v>2043</v>
      </c>
      <c r="C16" s="226"/>
      <c r="D16" s="147"/>
      <c r="E16" s="147"/>
    </row>
    <row r="17" spans="2:3" s="144" customFormat="1" ht="336.65" customHeight="1" x14ac:dyDescent="0.35">
      <c r="B17" s="224" t="s">
        <v>1994</v>
      </c>
      <c r="C17" s="224"/>
    </row>
    <row r="18" spans="2:3" s="144" customFormat="1" ht="139.15" customHeight="1" x14ac:dyDescent="0.35">
      <c r="B18" s="229" t="s">
        <v>1996</v>
      </c>
      <c r="C18" s="229"/>
    </row>
    <row r="19" spans="2:3" s="144" customFormat="1" ht="190.15" customHeight="1" x14ac:dyDescent="0.35">
      <c r="B19" s="223" t="s">
        <v>1995</v>
      </c>
      <c r="C19" s="223"/>
    </row>
    <row r="20" spans="2:3" s="143" customFormat="1" ht="33.65" customHeight="1" x14ac:dyDescent="0.35">
      <c r="B20" s="230"/>
      <c r="C20" s="230"/>
    </row>
    <row r="21" spans="2:3" s="143" customFormat="1" ht="60.65" customHeight="1" x14ac:dyDescent="0.35">
      <c r="B21" s="230"/>
      <c r="C21" s="231"/>
    </row>
    <row r="22" spans="2:3" ht="59.5" customHeight="1" x14ac:dyDescent="0.35">
      <c r="B22" s="228"/>
      <c r="C22" s="232"/>
    </row>
    <row r="23" spans="2:3" ht="69" customHeight="1" x14ac:dyDescent="0.35">
      <c r="B23" s="228"/>
      <c r="C23" s="228"/>
    </row>
    <row r="24" spans="2:3" ht="38.5" customHeight="1" x14ac:dyDescent="0.35">
      <c r="B24" s="228"/>
      <c r="C24" s="228"/>
    </row>
    <row r="25" spans="2:3" ht="38.5" customHeight="1" x14ac:dyDescent="0.35">
      <c r="B25" s="228"/>
      <c r="C25" s="228"/>
    </row>
    <row r="26" spans="2:3" ht="38.5" customHeight="1" x14ac:dyDescent="0.35">
      <c r="B26" s="228"/>
      <c r="C26" s="228"/>
    </row>
    <row r="27" spans="2:3" ht="38.5" customHeight="1" x14ac:dyDescent="0.35">
      <c r="B27" s="228"/>
      <c r="C27" s="228"/>
    </row>
    <row r="28" spans="2:3" ht="38.5" customHeight="1" x14ac:dyDescent="0.35">
      <c r="B28" s="228"/>
      <c r="C28" s="228"/>
    </row>
    <row r="29" spans="2:3" ht="38.5" customHeight="1" x14ac:dyDescent="0.35">
      <c r="B29" s="228"/>
      <c r="C29" s="228"/>
    </row>
    <row r="30" spans="2:3" ht="38.5" customHeight="1" x14ac:dyDescent="0.35">
      <c r="B30" s="228"/>
      <c r="C30" s="228"/>
    </row>
    <row r="31" spans="2:3" ht="38.5" customHeight="1" x14ac:dyDescent="0.35">
      <c r="B31" s="228"/>
      <c r="C31" s="228"/>
    </row>
    <row r="32" spans="2:3" ht="38.5" customHeight="1" x14ac:dyDescent="0.35">
      <c r="B32" s="228"/>
      <c r="C32" s="228"/>
    </row>
    <row r="33" spans="2:3" ht="38.5" customHeight="1" x14ac:dyDescent="0.35">
      <c r="B33" s="228"/>
      <c r="C33" s="228"/>
    </row>
    <row r="34" spans="2:3" ht="38.5" customHeight="1" x14ac:dyDescent="0.35">
      <c r="B34" s="228"/>
      <c r="C34" s="228"/>
    </row>
    <row r="35" spans="2:3" ht="38.5" customHeight="1" x14ac:dyDescent="0.35">
      <c r="B35" s="228"/>
      <c r="C35" s="228"/>
    </row>
    <row r="36" spans="2:3" ht="38.5" customHeight="1" x14ac:dyDescent="0.35">
      <c r="B36" s="228"/>
      <c r="C36" s="228"/>
    </row>
    <row r="37" spans="2:3" ht="38.5" customHeight="1" x14ac:dyDescent="0.35">
      <c r="B37" s="228"/>
      <c r="C37" s="228"/>
    </row>
    <row r="38" spans="2:3" ht="38.5" customHeight="1" x14ac:dyDescent="0.35">
      <c r="B38" s="228"/>
      <c r="C38" s="228"/>
    </row>
    <row r="39" spans="2:3" ht="38.5" customHeight="1" x14ac:dyDescent="0.35">
      <c r="B39" s="228"/>
      <c r="C39" s="228"/>
    </row>
  </sheetData>
  <sheetProtection algorithmName="SHA-512" hashValue="Lzp1bKe/I74r4SdLOA/vYXV76oceCekJHJAaq1HT8GxTujv8H3RHOyt1zBTSwKrq+ghEYKUn5n5/NSljA6DaPw==" saltValue="DxRGd9AL/jYxH/l0tr/uFw==" spinCount="100000" sheet="1" objects="1" scenarios="1" selectLockedCells="1"/>
  <mergeCells count="37">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4:C4"/>
    <mergeCell ref="B5:C5"/>
    <mergeCell ref="B6:C6"/>
    <mergeCell ref="B7:C7"/>
    <mergeCell ref="B9:C9"/>
    <mergeCell ref="B10:C10"/>
    <mergeCell ref="B11:C11"/>
    <mergeCell ref="B12:C12"/>
    <mergeCell ref="B13:C13"/>
    <mergeCell ref="B14:C14"/>
    <mergeCell ref="B8:C8"/>
  </mergeCells>
  <hyperlinks>
    <hyperlink ref="B1" location="Contents!A1" display="Contents"/>
    <hyperlink ref="B5" r:id="rId1" location="information-security-and-data" display="Nuffield Trust"/>
    <hyperlink ref="B16:C16" r:id="rId2" display="NHS digital website"/>
    <hyperlink ref="B7:C7" r:id="rId3" display="[3]Index of multiple deprivation"/>
    <hyperlink ref="B14:C14" r:id="rId4" display="[4]J Soong, A J Poots, S Scott, K Donald, D Bell. Developing and validating a risk prediction model for acute care based on frailty syndromes "/>
    <hyperlink ref="B6:C6" r:id="rId5" display="[1]ONS mid-year population estimates"/>
  </hyperlinks>
  <pageMargins left="0.7" right="0.7" top="0.75" bottom="0.75" header="0.3" footer="0.3"/>
  <pageSetup paperSize="8" scale="69" orientation="landscape" r:id="rId6"/>
  <rowBreaks count="1" manualBreakCount="1">
    <brk id="14"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R126"/>
  <sheetViews>
    <sheetView showGridLines="0" tabSelected="1" zoomScale="90" zoomScaleNormal="90" workbookViewId="0">
      <pane ySplit="6" topLeftCell="A7" activePane="bottomLeft" state="frozen"/>
      <selection pane="bottomLeft" activeCell="C1" sqref="C1"/>
    </sheetView>
  </sheetViews>
  <sheetFormatPr defaultColWidth="8.81640625" defaultRowHeight="14.5" x14ac:dyDescent="0.35"/>
  <cols>
    <col min="1" max="1" width="3" style="150" customWidth="1"/>
    <col min="2" max="2" width="1.7265625" style="150" customWidth="1"/>
    <col min="3" max="3" width="7.7265625" style="150" customWidth="1"/>
    <col min="4" max="4" width="36" style="150" customWidth="1"/>
    <col min="5" max="5" width="17" style="150" customWidth="1"/>
    <col min="6" max="6" width="16.26953125" style="150" customWidth="1"/>
    <col min="7" max="7" width="22.54296875" style="150" customWidth="1"/>
    <col min="8" max="8" width="1.7265625" style="150" customWidth="1"/>
    <col min="9" max="9" width="5.7265625" style="150" customWidth="1"/>
    <col min="10" max="10" width="1.7265625" style="150" customWidth="1"/>
    <col min="11" max="11" width="7.7265625" style="150" customWidth="1"/>
    <col min="12" max="12" width="31" style="150" customWidth="1"/>
    <col min="13" max="13" width="17.26953125" style="150" customWidth="1"/>
    <col min="14" max="14" width="17.453125" style="150" customWidth="1"/>
    <col min="15" max="15" width="20.81640625" style="150" customWidth="1"/>
    <col min="16" max="16" width="1.7265625" style="150" customWidth="1"/>
    <col min="17" max="17" width="7.54296875" style="150" customWidth="1"/>
    <col min="18" max="18" width="3.7265625" style="150" customWidth="1"/>
    <col min="19" max="16384" width="8.81640625" style="150"/>
  </cols>
  <sheetData>
    <row r="1" spans="1:17" s="149" customFormat="1" ht="15.5" x14ac:dyDescent="0.35">
      <c r="A1" s="148"/>
      <c r="B1" s="148"/>
      <c r="C1" s="112" t="s">
        <v>0</v>
      </c>
      <c r="D1" s="148"/>
      <c r="H1" s="148"/>
      <c r="J1" s="148"/>
      <c r="P1" s="148"/>
    </row>
    <row r="3" spans="1:17" ht="14.5" customHeight="1" x14ac:dyDescent="0.35">
      <c r="D3" s="151"/>
      <c r="F3" s="234" t="s">
        <v>1407</v>
      </c>
      <c r="G3" s="234"/>
      <c r="H3" s="234"/>
      <c r="I3" s="234"/>
      <c r="J3" s="234"/>
      <c r="K3" s="234"/>
      <c r="L3" s="234"/>
      <c r="M3" s="234"/>
      <c r="N3" s="234"/>
      <c r="O3" s="152"/>
      <c r="P3" s="152"/>
      <c r="Q3" s="152"/>
    </row>
    <row r="4" spans="1:17" ht="9" customHeight="1" thickBot="1" x14ac:dyDescent="0.4">
      <c r="F4" s="234"/>
      <c r="G4" s="234"/>
      <c r="H4" s="234"/>
      <c r="I4" s="234"/>
      <c r="J4" s="234"/>
      <c r="K4" s="234"/>
      <c r="L4" s="234"/>
      <c r="M4" s="234"/>
      <c r="N4" s="234"/>
      <c r="O4" s="152"/>
      <c r="P4" s="152"/>
      <c r="Q4" s="152"/>
    </row>
    <row r="5" spans="1:17" ht="18.649999999999999" customHeight="1" thickBot="1" x14ac:dyDescent="0.5">
      <c r="D5" s="113" t="s">
        <v>540</v>
      </c>
      <c r="F5" s="234"/>
      <c r="G5" s="234"/>
      <c r="H5" s="234"/>
      <c r="I5" s="234"/>
      <c r="J5" s="234"/>
      <c r="K5" s="234"/>
      <c r="L5" s="234"/>
      <c r="M5" s="234"/>
      <c r="N5" s="234"/>
      <c r="O5" s="152"/>
      <c r="P5" s="152"/>
      <c r="Q5" s="152"/>
    </row>
    <row r="6" spans="1:17" ht="9.75" customHeight="1" x14ac:dyDescent="0.35"/>
    <row r="7" spans="1:17" ht="9.75" customHeight="1" x14ac:dyDescent="0.35"/>
    <row r="8" spans="1:17" ht="32.5" customHeight="1" x14ac:dyDescent="0.35">
      <c r="D8" s="235" t="str">
        <f>"Estimated population aged 75 years old and over in "&amp;D5&amp;" mid-2014"</f>
        <v>Estimated population aged 75 years old and over in Adur mid-2014</v>
      </c>
      <c r="E8" s="236"/>
      <c r="F8" s="153">
        <f>SUM(FORMAT_LA!C6:F7)</f>
        <v>7014</v>
      </c>
    </row>
    <row r="9" spans="1:17" ht="13.9" customHeight="1" x14ac:dyDescent="0.35"/>
    <row r="10" spans="1:17" s="154" customFormat="1" ht="48.65" customHeight="1" x14ac:dyDescent="0.35">
      <c r="D10" s="238" t="str">
        <f>"CGA1: "&amp;D5&amp;" mid-2014 estimated population aged 75 years and over by age and sex"</f>
        <v>CGA1: Adur mid-2014 estimated population aged 75 years and over by age and sex</v>
      </c>
      <c r="E10" s="238"/>
      <c r="F10" s="238"/>
      <c r="G10" s="238"/>
      <c r="L10" s="238" t="str">
        <f>"CGA2: "&amp;D5&amp;" mid-2014 estimated population aged 75 years and over by deprivation (Index of multiple deprivation (IMD): 1 = most deprived 20% of LSOAs)"</f>
        <v>CGA2: Adur mid-2014 estimated population aged 75 years and over by deprivation (Index of multiple deprivation (IMD): 1 = most deprived 20% of LSOAs)</v>
      </c>
      <c r="M10" s="238"/>
      <c r="N10" s="238"/>
      <c r="O10" s="238"/>
      <c r="P10" s="238"/>
      <c r="Q10" s="238"/>
    </row>
    <row r="11" spans="1:17" x14ac:dyDescent="0.35">
      <c r="D11" s="151"/>
      <c r="L11" s="151"/>
    </row>
    <row r="31" spans="4:15" ht="34.9" customHeight="1" x14ac:dyDescent="0.35">
      <c r="D31" s="239" t="str">
        <f>"CGA3 - CGA7: Hospital activity in 2014/15 for patients aged 75 years and over from "&amp;D5</f>
        <v>CGA3 - CGA7: Hospital activity in 2014/15 for patients aged 75 years and over from Adur</v>
      </c>
      <c r="E31" s="239"/>
      <c r="F31" s="239"/>
      <c r="G31" s="239"/>
      <c r="L31" s="239" t="str">
        <f>"CGA8 - CGA11: Hospital financial costs in 2014/15 for patients aged 75 years and over from "&amp;D5</f>
        <v>CGA8 - CGA11: Hospital financial costs in 2014/15 for patients aged 75 years and over from Adur</v>
      </c>
      <c r="M31" s="239"/>
      <c r="N31" s="239"/>
      <c r="O31" s="239"/>
    </row>
    <row r="33" spans="2:18" ht="9" customHeight="1" x14ac:dyDescent="0.35">
      <c r="B33" s="237"/>
      <c r="C33" s="237"/>
      <c r="D33" s="237"/>
      <c r="E33" s="237"/>
      <c r="F33" s="237"/>
      <c r="G33" s="237"/>
      <c r="H33" s="237"/>
      <c r="J33" s="237"/>
      <c r="K33" s="237"/>
      <c r="L33" s="237"/>
      <c r="M33" s="237"/>
      <c r="N33" s="237"/>
      <c r="O33" s="237"/>
      <c r="P33" s="237"/>
    </row>
    <row r="34" spans="2:18" ht="52.5" x14ac:dyDescent="0.35">
      <c r="B34" s="244"/>
      <c r="C34" s="243" t="s">
        <v>10</v>
      </c>
      <c r="D34" s="243"/>
      <c r="E34" s="155" t="str">
        <f>"Activity for "&amp;D5</f>
        <v>Activity for Adur</v>
      </c>
      <c r="F34" s="156" t="s">
        <v>1393</v>
      </c>
      <c r="G34" s="156" t="s">
        <v>1404</v>
      </c>
      <c r="H34" s="240"/>
      <c r="I34" s="157"/>
      <c r="J34" s="240"/>
      <c r="K34" s="249" t="s">
        <v>10</v>
      </c>
      <c r="L34" s="250"/>
      <c r="M34" s="155" t="str">
        <f>"Hospital financial cost for "&amp;D5</f>
        <v>Hospital financial cost for Adur</v>
      </c>
      <c r="N34" s="156" t="s">
        <v>1394</v>
      </c>
      <c r="O34" s="156" t="s">
        <v>1405</v>
      </c>
      <c r="P34" s="240"/>
      <c r="Q34" s="157"/>
      <c r="R34" s="157"/>
    </row>
    <row r="35" spans="2:18" x14ac:dyDescent="0.35">
      <c r="B35" s="244"/>
      <c r="C35" s="158">
        <v>3</v>
      </c>
      <c r="D35" s="158" t="s">
        <v>1388</v>
      </c>
      <c r="E35" s="159">
        <f>VLOOKUP($C35,FORMAT_LA!B28:E37,4,0)</f>
        <v>3239</v>
      </c>
      <c r="F35" s="159">
        <f>VLOOKUP($C35,FORMAT_LA!B28:D37,3,0)</f>
        <v>461.79070431000002</v>
      </c>
      <c r="G35" s="159">
        <f>VLOOKUP($C35,FORMAT_LA!B28:C37,2,0)</f>
        <v>463.50912555000002</v>
      </c>
      <c r="H35" s="240"/>
      <c r="I35" s="157"/>
      <c r="J35" s="240"/>
      <c r="K35" s="158">
        <v>8</v>
      </c>
      <c r="L35" s="158" t="s">
        <v>1388</v>
      </c>
      <c r="M35" s="160">
        <f>VLOOKUP($K35,FORMAT_LA!B28:E37,4,0)</f>
        <v>347176</v>
      </c>
      <c r="N35" s="160">
        <f>VLOOKUP($K35,FORMAT_LA!B28:D37,3,0)</f>
        <v>49497.576276</v>
      </c>
      <c r="O35" s="160">
        <f>VLOOKUP($K35,FORMAT_LA!B28:EC37,2,0)</f>
        <v>49626.639580000003</v>
      </c>
      <c r="P35" s="240"/>
      <c r="Q35" s="157"/>
      <c r="R35" s="157"/>
    </row>
    <row r="36" spans="2:18" x14ac:dyDescent="0.35">
      <c r="B36" s="244"/>
      <c r="C36" s="158">
        <v>4</v>
      </c>
      <c r="D36" s="158" t="s">
        <v>1389</v>
      </c>
      <c r="E36" s="159">
        <f>VLOOKUP($C36,FORMAT_LA!B29:E38,4,0)</f>
        <v>20458</v>
      </c>
      <c r="F36" s="159">
        <f>VLOOKUP($C36,FORMAT_LA!B29:D38,3,0)</f>
        <v>2916.7379526999998</v>
      </c>
      <c r="G36" s="159">
        <f>VLOOKUP($C36,FORMAT_LA!B29:C38,2,0)</f>
        <v>2946.951204</v>
      </c>
      <c r="H36" s="240"/>
      <c r="I36" s="157"/>
      <c r="J36" s="240"/>
      <c r="K36" s="158">
        <v>9</v>
      </c>
      <c r="L36" s="158" t="s">
        <v>1389</v>
      </c>
      <c r="M36" s="160">
        <f>VLOOKUP($K36,FORMAT_LA!B29:E38,4,0)</f>
        <v>2240001.8922000001</v>
      </c>
      <c r="N36" s="160">
        <f>VLOOKUP($K36,FORMAT_LA!B29:D38,3,0)</f>
        <v>319361.54722000001</v>
      </c>
      <c r="O36" s="160">
        <f>VLOOKUP($K36,FORMAT_LA!B29:EC38,2,0)</f>
        <v>322068.69644000003</v>
      </c>
      <c r="P36" s="240"/>
      <c r="Q36" s="157"/>
      <c r="R36" s="157"/>
    </row>
    <row r="37" spans="2:18" ht="28.9" customHeight="1" x14ac:dyDescent="0.35">
      <c r="B37" s="244"/>
      <c r="C37" s="158">
        <v>5</v>
      </c>
      <c r="D37" s="158" t="s">
        <v>1390</v>
      </c>
      <c r="E37" s="159">
        <f>VLOOKUP($C37,FORMAT_LA!B30:E40,4,0)</f>
        <v>2501</v>
      </c>
      <c r="F37" s="159">
        <f>VLOOKUP($C37,FORMAT_LA!B30:D40,3,0)</f>
        <v>356.57256914999999</v>
      </c>
      <c r="G37" s="159">
        <f>VLOOKUP($C37,FORMAT_LA!B30:C40,2,0)</f>
        <v>355.59459994999997</v>
      </c>
      <c r="H37" s="240"/>
      <c r="I37" s="157"/>
      <c r="J37" s="240"/>
      <c r="K37" s="158">
        <v>10</v>
      </c>
      <c r="L37" s="161" t="s">
        <v>1390</v>
      </c>
      <c r="M37" s="160">
        <f>VLOOKUP($K37,FORMAT_LA!B30:E40,4,0)</f>
        <v>6592429.7231000001</v>
      </c>
      <c r="N37" s="160">
        <f>VLOOKUP($K37,FORMAT_LA!B30:D40,3,0)</f>
        <v>939895.88295999996</v>
      </c>
      <c r="O37" s="160">
        <f>VLOOKUP($K37,FORMAT_LA!B30:EC39,2,0)</f>
        <v>934797.29720000003</v>
      </c>
      <c r="P37" s="240"/>
      <c r="Q37" s="157"/>
      <c r="R37" s="157"/>
    </row>
    <row r="38" spans="2:18" x14ac:dyDescent="0.35">
      <c r="B38" s="244"/>
      <c r="C38" s="158">
        <v>6</v>
      </c>
      <c r="D38" s="158" t="s">
        <v>1391</v>
      </c>
      <c r="E38" s="159">
        <f>VLOOKUP($C38,FORMAT_LA!B31:E41,4,0)</f>
        <v>2846</v>
      </c>
      <c r="F38" s="159">
        <f>VLOOKUP($C38,FORMAT_LA!B31:D41,3,0)</f>
        <v>405.75990875000002</v>
      </c>
      <c r="G38" s="159">
        <f>VLOOKUP($C38,FORMAT_LA!B31:C41,2,0)</f>
        <v>407.97095007000001</v>
      </c>
      <c r="H38" s="240"/>
      <c r="I38" s="157"/>
      <c r="J38" s="240"/>
      <c r="K38" s="247">
        <v>11</v>
      </c>
      <c r="L38" s="245" t="s">
        <v>1391</v>
      </c>
      <c r="M38" s="241">
        <f>VLOOKUP($K38,FORMAT_LA!B31:E41,4,0)</f>
        <v>2747388.3509999998</v>
      </c>
      <c r="N38" s="241">
        <f>VLOOKUP($K38,FORMAT_LA!B31:D41,3,0)</f>
        <v>391700.64883999998</v>
      </c>
      <c r="O38" s="241">
        <f>VLOOKUP($K38,FORMAT_LA!B31:EC40,2,0)</f>
        <v>393711.15266000002</v>
      </c>
      <c r="P38" s="240"/>
      <c r="Q38" s="157"/>
      <c r="R38" s="157"/>
    </row>
    <row r="39" spans="2:18" x14ac:dyDescent="0.35">
      <c r="B39" s="244"/>
      <c r="C39" s="158">
        <v>7</v>
      </c>
      <c r="D39" s="158" t="s">
        <v>1392</v>
      </c>
      <c r="E39" s="159">
        <f>VLOOKUP($C39,FORMAT_LA!B32:E42,4,0)</f>
        <v>25007</v>
      </c>
      <c r="F39" s="159">
        <f>VLOOKUP($C39,FORMAT_LA!B32:D42,3,0)</f>
        <v>3565.2979755000001</v>
      </c>
      <c r="G39" s="159">
        <f>VLOOKUP($C39,FORMAT_LA!B32:C42,2,0)</f>
        <v>3545.1313521000002</v>
      </c>
      <c r="H39" s="240"/>
      <c r="I39" s="157"/>
      <c r="J39" s="240"/>
      <c r="K39" s="248"/>
      <c r="L39" s="246"/>
      <c r="M39" s="242"/>
      <c r="N39" s="242"/>
      <c r="O39" s="242"/>
      <c r="P39" s="240"/>
      <c r="Q39" s="157"/>
      <c r="R39" s="157"/>
    </row>
    <row r="40" spans="2:18" ht="9" customHeight="1" x14ac:dyDescent="0.35">
      <c r="B40" s="237"/>
      <c r="C40" s="237"/>
      <c r="D40" s="237"/>
      <c r="E40" s="237"/>
      <c r="F40" s="237"/>
      <c r="G40" s="237"/>
      <c r="H40" s="237"/>
      <c r="I40" s="157"/>
      <c r="J40" s="237"/>
      <c r="K40" s="237"/>
      <c r="L40" s="237"/>
      <c r="M40" s="237"/>
      <c r="N40" s="237"/>
      <c r="O40" s="237"/>
      <c r="P40" s="237"/>
    </row>
    <row r="41" spans="2:18" x14ac:dyDescent="0.35">
      <c r="I41" s="157"/>
    </row>
    <row r="42" spans="2:18" ht="8.5" customHeight="1" x14ac:dyDescent="0.35">
      <c r="I42" s="157"/>
    </row>
    <row r="43" spans="2:18" s="162" customFormat="1" ht="21.65" customHeight="1" x14ac:dyDescent="0.35">
      <c r="E43" s="233" t="str">
        <f>"CGA12 : Levels of frailty within hospital in 2014/15 for inpatients aged 75 years and over from "&amp;$D$5</f>
        <v>CGA12 : Levels of frailty within hospital in 2014/15 for inpatients aged 75 years and over from Adur</v>
      </c>
      <c r="F43" s="233"/>
      <c r="G43" s="233"/>
      <c r="H43" s="233"/>
      <c r="I43" s="233"/>
      <c r="J43" s="233"/>
      <c r="K43" s="233"/>
      <c r="L43" s="233"/>
      <c r="M43" s="233"/>
      <c r="N43" s="233"/>
    </row>
    <row r="62" spans="5:14" ht="12" customHeight="1" x14ac:dyDescent="0.35"/>
    <row r="63" spans="5:14" ht="12" customHeight="1" x14ac:dyDescent="0.35"/>
    <row r="64" spans="5:14" s="162" customFormat="1" ht="21.65" customHeight="1" x14ac:dyDescent="0.35">
      <c r="E64" s="233" t="str">
        <f>"CGA13 : Levels of frailty within hospital in 2014/15 for patients aged 75 years and over admitted in an emergency from "&amp;$D$5</f>
        <v>CGA13 : Levels of frailty within hospital in 2014/15 for patients aged 75 years and over admitted in an emergency from Adur</v>
      </c>
      <c r="F64" s="233"/>
      <c r="G64" s="233"/>
      <c r="H64" s="233"/>
      <c r="I64" s="233"/>
      <c r="J64" s="233"/>
      <c r="K64" s="233"/>
      <c r="L64" s="233"/>
      <c r="M64" s="233"/>
      <c r="N64" s="233"/>
    </row>
    <row r="83" spans="5:14" ht="12" customHeight="1" x14ac:dyDescent="0.35"/>
    <row r="84" spans="5:14" ht="12" customHeight="1" x14ac:dyDescent="0.35"/>
    <row r="85" spans="5:14" ht="12" customHeight="1" x14ac:dyDescent="0.35"/>
    <row r="86" spans="5:14" s="162" customFormat="1" ht="25.15" customHeight="1" x14ac:dyDescent="0.35">
      <c r="E86" s="233" t="str">
        <f>"CGA14 : Levels of frailty within hospital in 2014/15 for patients aged 75 years and over with a planned admission from "&amp;$D$5</f>
        <v>CGA14 : Levels of frailty within hospital in 2014/15 for patients aged 75 years and over with a planned admission from Adur</v>
      </c>
      <c r="F86" s="233"/>
      <c r="G86" s="233"/>
      <c r="H86" s="233"/>
      <c r="I86" s="233"/>
      <c r="J86" s="233"/>
      <c r="K86" s="233"/>
      <c r="L86" s="233"/>
      <c r="M86" s="233"/>
      <c r="N86" s="233"/>
    </row>
    <row r="105" spans="5:14" ht="12" customHeight="1" x14ac:dyDescent="0.35"/>
    <row r="106" spans="5:14" ht="12" customHeight="1" x14ac:dyDescent="0.35"/>
    <row r="107" spans="5:14" s="162" customFormat="1" ht="25.9" customHeight="1" x14ac:dyDescent="0.35">
      <c r="E107" s="233" t="str">
        <f>"CGA15 :  In-hospital bed usage in 2014/15 for patients aged 75 years and over from "&amp;$D$5&amp;" by risk of frailty"</f>
        <v>CGA15 :  In-hospital bed usage in 2014/15 for patients aged 75 years and over from Adur by risk of frailty</v>
      </c>
      <c r="F107" s="233"/>
      <c r="G107" s="233"/>
      <c r="H107" s="233"/>
      <c r="I107" s="233"/>
      <c r="J107" s="233"/>
      <c r="K107" s="233"/>
      <c r="L107" s="233"/>
      <c r="M107" s="233"/>
      <c r="N107" s="233"/>
    </row>
    <row r="126" ht="12" customHeight="1" x14ac:dyDescent="0.35"/>
  </sheetData>
  <sheetProtection algorithmName="SHA-512" hashValue="oturK9/AmDRnMHR3qLpgm6b2WZ8Vhx7JOwhHKsjLtV56+hWd7QL4/XUTTZWRNKvBDn+o6g4bR4nmp5ayn3/adA==" saltValue="GU+S/HgI3MABqTn8AzpwjA==" spinCount="100000" sheet="1" objects="1" scenarios="1" selectLockedCells="1"/>
  <mergeCells count="25">
    <mergeCell ref="C34:D34"/>
    <mergeCell ref="B34:B39"/>
    <mergeCell ref="H34:H39"/>
    <mergeCell ref="J34:J39"/>
    <mergeCell ref="N38:N39"/>
    <mergeCell ref="M38:M39"/>
    <mergeCell ref="L38:L39"/>
    <mergeCell ref="K38:K39"/>
    <mergeCell ref="K34:L34"/>
    <mergeCell ref="E64:N64"/>
    <mergeCell ref="E86:N86"/>
    <mergeCell ref="E107:N107"/>
    <mergeCell ref="F3:N5"/>
    <mergeCell ref="D8:E8"/>
    <mergeCell ref="B33:H33"/>
    <mergeCell ref="J33:P33"/>
    <mergeCell ref="L10:Q10"/>
    <mergeCell ref="D10:G10"/>
    <mergeCell ref="D31:G31"/>
    <mergeCell ref="L31:O31"/>
    <mergeCell ref="E43:N43"/>
    <mergeCell ref="B40:H40"/>
    <mergeCell ref="J40:P40"/>
    <mergeCell ref="P34:P39"/>
    <mergeCell ref="O38:O39"/>
  </mergeCells>
  <hyperlinks>
    <hyperlink ref="C1" location="Contents!A1" display="Contents"/>
  </hyperlinks>
  <pageMargins left="0.70866141732283472" right="0.70866141732283472" top="0.74803149606299213" bottom="0.74803149606299213" header="0.31496062992125984" footer="0.31496062992125984"/>
  <pageSetup paperSize="8" scale="85" orientation="landscape" r:id="rId1"/>
  <rowBreaks count="2" manualBreakCount="2">
    <brk id="41" max="17" man="1"/>
    <brk id="84" max="1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RAW_LA!$B$3:$B$327</xm:f>
          </x14:formula1>
          <xm:sqref>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4"/>
  <sheetViews>
    <sheetView showGridLines="0" topLeftCell="A16" workbookViewId="0">
      <selection activeCell="A25" sqref="A25"/>
    </sheetView>
  </sheetViews>
  <sheetFormatPr defaultColWidth="9.1796875" defaultRowHeight="14.5" x14ac:dyDescent="0.35"/>
  <cols>
    <col min="1" max="1" width="9.1796875" style="2"/>
    <col min="2" max="2" width="20.81640625" style="2" bestFit="1" customWidth="1"/>
    <col min="3" max="6" width="5.1796875" style="2" customWidth="1"/>
    <col min="7" max="7" width="8.26953125" style="2" bestFit="1" customWidth="1"/>
    <col min="8" max="8" width="10.54296875" style="2" bestFit="1" customWidth="1"/>
    <col min="9" max="9" width="8.26953125" style="2" bestFit="1" customWidth="1"/>
    <col min="10" max="10" width="10.54296875" style="2" bestFit="1" customWidth="1"/>
    <col min="11" max="16384" width="9.1796875" style="2"/>
  </cols>
  <sheetData>
    <row r="1" spans="2:7" x14ac:dyDescent="0.35">
      <c r="B1" s="13" t="s">
        <v>1278</v>
      </c>
      <c r="C1" s="13" t="str">
        <f>'LA dashboard'!$D$5</f>
        <v>Adur</v>
      </c>
    </row>
    <row r="3" spans="2:7" x14ac:dyDescent="0.35">
      <c r="B3" s="2" t="s">
        <v>15</v>
      </c>
    </row>
    <row r="4" spans="2:7" x14ac:dyDescent="0.35">
      <c r="B4" s="19" t="s">
        <v>1287</v>
      </c>
      <c r="C4" s="19">
        <v>76.5</v>
      </c>
      <c r="D4" s="19">
        <v>80.5</v>
      </c>
      <c r="E4" s="19">
        <v>84.5</v>
      </c>
      <c r="F4" s="19">
        <v>88</v>
      </c>
    </row>
    <row r="5" spans="2:7" x14ac:dyDescent="0.35">
      <c r="B5" s="1" t="s">
        <v>1288</v>
      </c>
      <c r="C5" s="1" t="s">
        <v>1282</v>
      </c>
      <c r="D5" s="1" t="s">
        <v>1283</v>
      </c>
      <c r="E5" s="1" t="s">
        <v>1284</v>
      </c>
      <c r="F5" s="1" t="s">
        <v>1285</v>
      </c>
      <c r="G5" s="1"/>
    </row>
    <row r="6" spans="2:7" x14ac:dyDescent="0.35">
      <c r="B6" s="1" t="s">
        <v>1279</v>
      </c>
      <c r="C6" s="68">
        <f>INDEX(RAW_LA!C3:C327,MATCH(FORMAT_LA!$C$1,RAW_LA!$B$3:$B$327,0))</f>
        <v>1573</v>
      </c>
      <c r="D6" s="68">
        <f>INDEX(RAW_LA!D3:D327,MATCH(FORMAT_LA!$C$1,RAW_LA!$B$3:$B$327,0))</f>
        <v>1233</v>
      </c>
      <c r="E6" s="68">
        <f>INDEX(RAW_LA!E3:E327,MATCH(FORMAT_LA!$C$1,RAW_LA!$B$3:$B$327,0))</f>
        <v>838</v>
      </c>
      <c r="F6" s="68">
        <f>INDEX(RAW_LA!F3:F327,MATCH(FORMAT_LA!$C$1,RAW_LA!$B$3:$B$327,0))</f>
        <v>530</v>
      </c>
      <c r="G6" s="1"/>
    </row>
    <row r="7" spans="2:7" x14ac:dyDescent="0.35">
      <c r="B7" s="1" t="s">
        <v>1281</v>
      </c>
      <c r="C7" s="68">
        <f>INDEX(RAW_LA!G3:G327,MATCH(FORMAT_LA!$C$1,RAW_LA!$B$3:$B$327,0))</f>
        <v>1194</v>
      </c>
      <c r="D7" s="68">
        <f>INDEX(RAW_LA!H3:H327,MATCH(FORMAT_LA!$C$1,RAW_LA!$B$3:$B$327,0))</f>
        <v>853</v>
      </c>
      <c r="E7" s="68">
        <f>INDEX(RAW_LA!I3:I327,MATCH(FORMAT_LA!$C$1,RAW_LA!$B$3:$B$327,0))</f>
        <v>532</v>
      </c>
      <c r="F7" s="68">
        <f>INDEX(RAW_LA!J3:J327,MATCH(FORMAT_LA!$C$1,RAW_LA!$B$3:$B$327,0))</f>
        <v>261</v>
      </c>
      <c r="G7" s="1"/>
    </row>
    <row r="8" spans="2:7" x14ac:dyDescent="0.35">
      <c r="B8" s="20" t="s">
        <v>1280</v>
      </c>
      <c r="C8" s="20">
        <f>0-C7</f>
        <v>-1194</v>
      </c>
      <c r="D8" s="20">
        <f>0-D7</f>
        <v>-853</v>
      </c>
      <c r="E8" s="20">
        <f>0-E7</f>
        <v>-532</v>
      </c>
      <c r="F8" s="20">
        <f>0-F7</f>
        <v>-261</v>
      </c>
    </row>
    <row r="9" spans="2:7" x14ac:dyDescent="0.35">
      <c r="B9" s="10" t="s">
        <v>1291</v>
      </c>
      <c r="C9" s="10">
        <f>SUM(RAW_LA!C3:C327)</f>
        <v>964595</v>
      </c>
      <c r="D9" s="10">
        <f>SUM(RAW_LA!D3:D327)</f>
        <v>753781</v>
      </c>
      <c r="E9" s="10">
        <f>SUM(RAW_LA!E3:E327)</f>
        <v>502112</v>
      </c>
      <c r="F9" s="10">
        <f>SUM(RAW_LA!F3:F327)</f>
        <v>334840</v>
      </c>
    </row>
    <row r="10" spans="2:7" x14ac:dyDescent="0.35">
      <c r="B10" s="10" t="s">
        <v>1293</v>
      </c>
      <c r="C10" s="10">
        <f>SUM(RAW_LA!G3:G327)</f>
        <v>820363</v>
      </c>
      <c r="D10" s="10">
        <f>SUM(RAW_LA!H3:H327)</f>
        <v>560580</v>
      </c>
      <c r="E10" s="10">
        <f>SUM(RAW_LA!I3:I327)</f>
        <v>302999</v>
      </c>
      <c r="F10" s="10">
        <f>SUM(RAW_LA!J3:J327)</f>
        <v>135565</v>
      </c>
    </row>
    <row r="11" spans="2:7" x14ac:dyDescent="0.35">
      <c r="B11" s="10" t="s">
        <v>1292</v>
      </c>
      <c r="C11" s="10">
        <f>0-C10</f>
        <v>-820363</v>
      </c>
      <c r="D11" s="10">
        <f>0-D10</f>
        <v>-560580</v>
      </c>
      <c r="E11" s="10">
        <f>0-E10</f>
        <v>-302999</v>
      </c>
      <c r="F11" s="10">
        <f>0-F10</f>
        <v>-135565</v>
      </c>
    </row>
    <row r="12" spans="2:7" x14ac:dyDescent="0.35">
      <c r="B12" s="10" t="s">
        <v>1279</v>
      </c>
      <c r="C12" s="12">
        <f>C6/(SUM($C$6:$F$7))</f>
        <v>0.22426575420587397</v>
      </c>
      <c r="D12" s="12">
        <f>D6/(SUM($C$6:$F$7))</f>
        <v>0.17579127459366981</v>
      </c>
      <c r="E12" s="12">
        <f>E6/(SUM($C$6:$F$7))</f>
        <v>0.11947533504419731</v>
      </c>
      <c r="F12" s="12">
        <f>F6/(SUM($C$6:$F$7))</f>
        <v>7.5563159395494725E-2</v>
      </c>
    </row>
    <row r="13" spans="2:7" x14ac:dyDescent="0.35">
      <c r="B13" s="10" t="s">
        <v>1280</v>
      </c>
      <c r="C13" s="12">
        <f>C8/(SUM($C$6:$F$7))</f>
        <v>-0.17023096663815226</v>
      </c>
      <c r="D13" s="12">
        <f>D8/(SUM($C$6:$F$7))</f>
        <v>-0.12161391502708868</v>
      </c>
      <c r="E13" s="12">
        <f>E8/(SUM($C$6:$F$7))</f>
        <v>-7.5848303393213579E-2</v>
      </c>
      <c r="F13" s="12">
        <f>F8/(SUM($C$6:$F$7))</f>
        <v>-3.7211291702309669E-2</v>
      </c>
    </row>
    <row r="14" spans="2:7" x14ac:dyDescent="0.35">
      <c r="B14" s="10" t="s">
        <v>1280</v>
      </c>
      <c r="C14" s="12">
        <f>C7/(SUM($C$6:$F$7))</f>
        <v>0.17023096663815226</v>
      </c>
      <c r="D14" s="12">
        <f>D7/(SUM($C$6:$F$7))</f>
        <v>0.12161391502708868</v>
      </c>
      <c r="E14" s="12">
        <f>E7/(SUM($C$6:$F$7))</f>
        <v>7.5848303393213579E-2</v>
      </c>
      <c r="F14" s="12">
        <f>F7/(SUM($C$6:$F$7))</f>
        <v>3.7211291702309669E-2</v>
      </c>
    </row>
    <row r="15" spans="2:7" x14ac:dyDescent="0.35">
      <c r="B15" s="10" t="s">
        <v>1291</v>
      </c>
      <c r="C15" s="11">
        <f>C9/(SUM($C$9:$F$10))</f>
        <v>0.22048717265908313</v>
      </c>
      <c r="D15" s="11">
        <f>D9/(SUM($C$9:$F$10))</f>
        <v>0.17229929814495862</v>
      </c>
      <c r="E15" s="11">
        <f>E9/(SUM($C$9:$F$10))</f>
        <v>0.11477278571648988</v>
      </c>
      <c r="F15" s="11">
        <f>F9/(SUM($C$9:$F$10))</f>
        <v>7.6537743709191322E-2</v>
      </c>
    </row>
    <row r="16" spans="2:7" x14ac:dyDescent="0.35">
      <c r="B16" s="10" t="s">
        <v>1292</v>
      </c>
      <c r="C16" s="11">
        <f>C11/(SUM($C$9:$F$10))</f>
        <v>-0.18751861498776526</v>
      </c>
      <c r="D16" s="11">
        <f>D11/(SUM($C$9:$F$10))</f>
        <v>-0.12813740403923804</v>
      </c>
      <c r="E16" s="11">
        <f>E11/(SUM($C$9:$F$10))</f>
        <v>-6.925952635927983E-2</v>
      </c>
      <c r="F16" s="11">
        <f>F11/(SUM($C$9:$F$10))</f>
        <v>-3.0987454383993911E-2</v>
      </c>
    </row>
    <row r="17" spans="2:11" x14ac:dyDescent="0.35">
      <c r="B17" s="10" t="s">
        <v>1292</v>
      </c>
      <c r="C17" s="11">
        <f>C10/(SUM($C$9:$F$10))</f>
        <v>0.18751861498776526</v>
      </c>
      <c r="D17" s="11">
        <f>D10/(SUM($C$9:$F$10))</f>
        <v>0.12813740403923804</v>
      </c>
      <c r="E17" s="11">
        <f>E10/(SUM($C$9:$F$10))</f>
        <v>6.925952635927983E-2</v>
      </c>
      <c r="F17" s="11">
        <f>F10/(SUM($C$9:$F$10))</f>
        <v>3.0987454383993911E-2</v>
      </c>
    </row>
    <row r="19" spans="2:11" x14ac:dyDescent="0.35">
      <c r="B19" s="2" t="s">
        <v>1387</v>
      </c>
    </row>
    <row r="20" spans="2:11" x14ac:dyDescent="0.35">
      <c r="B20" s="10" t="s">
        <v>1289</v>
      </c>
      <c r="C20" s="10">
        <v>1</v>
      </c>
      <c r="D20" s="10">
        <v>2</v>
      </c>
      <c r="E20" s="10">
        <v>3</v>
      </c>
      <c r="F20" s="10">
        <v>4</v>
      </c>
      <c r="G20" s="10">
        <v>5</v>
      </c>
      <c r="I20" s="10" t="s">
        <v>1289</v>
      </c>
      <c r="J20" s="10" t="s">
        <v>1294</v>
      </c>
      <c r="K20" s="10" t="s">
        <v>1406</v>
      </c>
    </row>
    <row r="21" spans="2:11" x14ac:dyDescent="0.35">
      <c r="B21" s="10" t="s">
        <v>1290</v>
      </c>
      <c r="C21" s="10">
        <f>INDEX(RAW_LA!L3:L327,MATCH(FORMAT_LA!$C$1,RAW_LA!$B$3:$B$327,0))</f>
        <v>451</v>
      </c>
      <c r="D21" s="10">
        <f>INDEX(RAW_LA!M3:M327,MATCH(FORMAT_LA!$C$1,RAW_LA!$B$3:$B$327,0))</f>
        <v>1349</v>
      </c>
      <c r="E21" s="10">
        <f>INDEX(RAW_LA!N3:N327,MATCH(FORMAT_LA!$C$1,RAW_LA!$B$3:$B$327,0))</f>
        <v>2450</v>
      </c>
      <c r="F21" s="10">
        <f>INDEX(RAW_LA!O3:O327,MATCH(FORMAT_LA!$C$1,RAW_LA!$B$3:$B$327,0))</f>
        <v>2078</v>
      </c>
      <c r="G21" s="10">
        <f>INDEX(RAW_LA!P3:P327,MATCH(FORMAT_LA!$C$1,RAW_LA!$B$3:$B$327,0))</f>
        <v>686</v>
      </c>
      <c r="I21" s="10">
        <v>1</v>
      </c>
      <c r="J21" s="10">
        <f>C22</f>
        <v>653608</v>
      </c>
      <c r="K21" s="10">
        <f>C21</f>
        <v>451</v>
      </c>
    </row>
    <row r="22" spans="2:11" x14ac:dyDescent="0.35">
      <c r="B22" s="10" t="s">
        <v>1294</v>
      </c>
      <c r="C22" s="10">
        <f>SUM(RAW_LA!L3:L327)</f>
        <v>653608</v>
      </c>
      <c r="D22" s="10">
        <f>SUM(RAW_LA!M3:M327)</f>
        <v>784826</v>
      </c>
      <c r="E22" s="10">
        <f>SUM(RAW_LA!N3:N327)</f>
        <v>934140</v>
      </c>
      <c r="F22" s="10">
        <f>SUM(RAW_LA!O3:O327)</f>
        <v>989025</v>
      </c>
      <c r="G22" s="10">
        <f>SUM(RAW_LA!P3:P327)</f>
        <v>1013236</v>
      </c>
      <c r="I22" s="10">
        <v>2</v>
      </c>
      <c r="J22" s="10">
        <f>D22</f>
        <v>784826</v>
      </c>
      <c r="K22" s="10">
        <f>D21</f>
        <v>1349</v>
      </c>
    </row>
    <row r="23" spans="2:11" x14ac:dyDescent="0.35">
      <c r="B23" s="10" t="s">
        <v>1290</v>
      </c>
      <c r="C23" s="11">
        <f>C21/(SUM($C$21:$G$21))</f>
        <v>6.4299971485600224E-2</v>
      </c>
      <c r="D23" s="11">
        <f>D21/(SUM($C$21:$G$21))</f>
        <v>0.19232962646136298</v>
      </c>
      <c r="E23" s="11">
        <f>E21/(SUM($C$21:$G$21))</f>
        <v>0.34930139720558884</v>
      </c>
      <c r="F23" s="11">
        <f>F21/(SUM($C$21:$G$21))</f>
        <v>0.2962646136298831</v>
      </c>
      <c r="G23" s="11">
        <f>G21/(SUM($C$21:$G$21))</f>
        <v>9.7804391217564873E-2</v>
      </c>
      <c r="I23" s="10">
        <v>3</v>
      </c>
      <c r="J23" s="10">
        <f>E22</f>
        <v>934140</v>
      </c>
      <c r="K23" s="10">
        <f>E21</f>
        <v>2450</v>
      </c>
    </row>
    <row r="24" spans="2:11" x14ac:dyDescent="0.35">
      <c r="B24" s="10" t="s">
        <v>1294</v>
      </c>
      <c r="C24" s="11">
        <f>C22/(SUM($C$22:$G$22))</f>
        <v>0.14940174886595722</v>
      </c>
      <c r="D24" s="11">
        <f>D22/(SUM($C$22:$G$22))</f>
        <v>0.17939556577562354</v>
      </c>
      <c r="E24" s="11">
        <f>E22/(SUM($C$22:$G$22))</f>
        <v>0.21352576725750799</v>
      </c>
      <c r="F24" s="11">
        <f>F22/(SUM($C$22:$G$22))</f>
        <v>0.22607138326359738</v>
      </c>
      <c r="G24" s="11">
        <f>G22/(SUM($C$22:$G$22))</f>
        <v>0.23160553483731386</v>
      </c>
      <c r="I24" s="10">
        <v>4</v>
      </c>
      <c r="J24" s="10">
        <f>F22</f>
        <v>989025</v>
      </c>
      <c r="K24" s="10">
        <f>F21</f>
        <v>2078</v>
      </c>
    </row>
    <row r="25" spans="2:11" x14ac:dyDescent="0.35">
      <c r="I25" s="10">
        <v>5</v>
      </c>
      <c r="J25" s="10">
        <f>G22</f>
        <v>1013236</v>
      </c>
      <c r="K25" s="10">
        <f>G21</f>
        <v>686</v>
      </c>
    </row>
    <row r="26" spans="2:11" x14ac:dyDescent="0.35">
      <c r="B26" s="2" t="s">
        <v>1295</v>
      </c>
    </row>
    <row r="28" spans="2:11" x14ac:dyDescent="0.35">
      <c r="B28" s="10" t="s">
        <v>1277</v>
      </c>
      <c r="C28" s="10" t="s">
        <v>1297</v>
      </c>
      <c r="D28" s="10" t="s">
        <v>1296</v>
      </c>
      <c r="E28" s="10" t="s">
        <v>1286</v>
      </c>
    </row>
    <row r="29" spans="2:11" x14ac:dyDescent="0.35">
      <c r="B29" s="10">
        <v>3</v>
      </c>
      <c r="C29" s="14">
        <f>INDEX(RAW_LA!Q3:Q327,MATCH(FORMAT_LA!$C$1,RAW_LA!$B$3:$B$327,0))</f>
        <v>463.50912555000002</v>
      </c>
      <c r="D29" s="14">
        <f>INDEX(RAW_LA!R3:R327,MATCH(FORMAT_LA!$C$1,RAW_LA!$B$3:$B$327,0))</f>
        <v>461.79070431000002</v>
      </c>
      <c r="E29" s="15">
        <f>INDEX(RAW_LA!S3:S327,MATCH(FORMAT_LA!$C$1,RAW_LA!$B$3:$B$327,0))</f>
        <v>3239</v>
      </c>
    </row>
    <row r="30" spans="2:11" x14ac:dyDescent="0.35">
      <c r="B30" s="10">
        <v>4</v>
      </c>
      <c r="C30" s="14">
        <f>INDEX(RAW_LA!T3:T327,MATCH(FORMAT_LA!$C$1,RAW_LA!$B$3:$B$327,0))</f>
        <v>2946.951204</v>
      </c>
      <c r="D30" s="14">
        <f>INDEX(RAW_LA!U3:U327,MATCH(FORMAT_LA!$C$1,RAW_LA!$B$3:$B$327,0))</f>
        <v>2916.7379526999998</v>
      </c>
      <c r="E30" s="15">
        <f>INDEX(RAW_LA!V3:V327,MATCH(FORMAT_LA!$C$1,RAW_LA!$B$3:$B$327,0))</f>
        <v>20458</v>
      </c>
    </row>
    <row r="31" spans="2:11" x14ac:dyDescent="0.35">
      <c r="B31" s="10">
        <v>5</v>
      </c>
      <c r="C31" s="14">
        <f>INDEX(RAW_LA!W3:W327,MATCH(FORMAT_LA!$C$1,RAW_LA!$B$3:$B$327,0))</f>
        <v>355.59459994999997</v>
      </c>
      <c r="D31" s="14">
        <f>INDEX(RAW_LA!X3:X327,MATCH(FORMAT_LA!$C$1,RAW_LA!$B$3:$B$327,0))</f>
        <v>356.57256914999999</v>
      </c>
      <c r="E31" s="15">
        <f>INDEX(RAW_LA!Y3:Y327,MATCH(FORMAT_LA!$C$1,RAW_LA!$B$3:$B$327,0))</f>
        <v>2501</v>
      </c>
    </row>
    <row r="32" spans="2:11" x14ac:dyDescent="0.35">
      <c r="B32" s="10">
        <v>6</v>
      </c>
      <c r="C32" s="14">
        <f>INDEX(RAW_LA!Z3:Z327,MATCH(FORMAT_LA!$C$1,RAW_LA!$B$3:$B$327,0))</f>
        <v>407.97095007000001</v>
      </c>
      <c r="D32" s="14">
        <f>INDEX(RAW_LA!AA3:AA327,MATCH(FORMAT_LA!$C$1,RAW_LA!$B$3:$B$327,0))</f>
        <v>405.75990875000002</v>
      </c>
      <c r="E32" s="15">
        <f>INDEX(RAW_LA!AB3:AB327,MATCH(FORMAT_LA!$C$1,RAW_LA!$B$3:$B$327,0))</f>
        <v>2846</v>
      </c>
    </row>
    <row r="33" spans="2:10" x14ac:dyDescent="0.35">
      <c r="B33" s="10">
        <v>7</v>
      </c>
      <c r="C33" s="14">
        <f>INDEX(RAW_LA!AC3:AC327,MATCH(FORMAT_LA!$C$1,RAW_LA!$B$3:$B$327,0))</f>
        <v>3545.1313521000002</v>
      </c>
      <c r="D33" s="14">
        <f>INDEX(RAW_LA!AD3:AD327,MATCH(FORMAT_LA!$C$1,RAW_LA!$B$3:$B$327,0))</f>
        <v>3565.2979755000001</v>
      </c>
      <c r="E33" s="15">
        <f>INDEX(RAW_LA!AE3:AE327,MATCH(FORMAT_LA!$C$1,RAW_LA!$B$3:$B$327,0))</f>
        <v>25007</v>
      </c>
    </row>
    <row r="34" spans="2:10" x14ac:dyDescent="0.35">
      <c r="B34" s="10">
        <v>8</v>
      </c>
      <c r="C34" s="16">
        <f>INDEX(RAW_LA!AF3:AF327,MATCH(FORMAT_LA!$C$1,RAW_LA!$B$3:$B$327,0))</f>
        <v>49626.639580000003</v>
      </c>
      <c r="D34" s="16">
        <f>INDEX(RAW_LA!AG3:AG327,MATCH(FORMAT_LA!$C$1,RAW_LA!$B$3:$B$327,0))</f>
        <v>49497.576276</v>
      </c>
      <c r="E34" s="16">
        <f>INDEX(RAW_LA!AH3:AH327,MATCH(FORMAT_LA!$C$1,RAW_LA!$B$3:$B$327,0))</f>
        <v>347176</v>
      </c>
    </row>
    <row r="35" spans="2:10" x14ac:dyDescent="0.35">
      <c r="B35" s="10">
        <v>9</v>
      </c>
      <c r="C35" s="16">
        <f>INDEX(RAW_LA!AI3:AI327,MATCH(FORMAT_LA!$C$1,RAW_LA!$B$3:$B$327,0))</f>
        <v>322068.69644000003</v>
      </c>
      <c r="D35" s="16">
        <f>INDEX(RAW_LA!AJ3:AJ327,MATCH(FORMAT_LA!$C$1,RAW_LA!$B$3:$B$327,0))</f>
        <v>319361.54722000001</v>
      </c>
      <c r="E35" s="16">
        <f>INDEX(RAW_LA!AK3:AK327,MATCH(FORMAT_LA!$C$1,RAW_LA!$B$3:$B$327,0))</f>
        <v>2240001.8922000001</v>
      </c>
    </row>
    <row r="36" spans="2:10" x14ac:dyDescent="0.35">
      <c r="B36" s="10">
        <v>10</v>
      </c>
      <c r="C36" s="16">
        <f>INDEX(RAW_LA!AL3:AL327,MATCH(FORMAT_LA!$C$1,RAW_LA!$B$3:$B$327,0))</f>
        <v>934797.29720000003</v>
      </c>
      <c r="D36" s="16">
        <f>INDEX(RAW_LA!AM3:AM327,MATCH(FORMAT_LA!$C$1,RAW_LA!$B$3:$B$327,0))</f>
        <v>939895.88295999996</v>
      </c>
      <c r="E36" s="16">
        <f>INDEX(RAW_LA!AN3:AN327,MATCH(FORMAT_LA!$C$1,RAW_LA!$B$3:$B$327,0))</f>
        <v>6592429.7231000001</v>
      </c>
    </row>
    <row r="37" spans="2:10" x14ac:dyDescent="0.35">
      <c r="B37" s="10">
        <v>11</v>
      </c>
      <c r="C37" s="16">
        <f>INDEX(RAW_LA!AO3:AO327,MATCH(FORMAT_LA!$C$1,RAW_LA!$B$3:$B$327,0))</f>
        <v>393711.15266000002</v>
      </c>
      <c r="D37" s="16">
        <f>INDEX(RAW_LA!AP3:AP327,MATCH(FORMAT_LA!$C$1,RAW_LA!$B$3:$B$327,0))</f>
        <v>391700.64883999998</v>
      </c>
      <c r="E37" s="16">
        <f>INDEX(RAW_LA!AQ3:AQ327,MATCH(FORMAT_LA!$C$1,RAW_LA!$B$3:$B$327,0))</f>
        <v>2747388.3509999998</v>
      </c>
    </row>
    <row r="40" spans="2:10" x14ac:dyDescent="0.35">
      <c r="B40" s="10" t="s">
        <v>1299</v>
      </c>
      <c r="C40" s="10" t="s">
        <v>1900</v>
      </c>
      <c r="D40" s="10" t="s">
        <v>1899</v>
      </c>
      <c r="E40" s="10" t="s">
        <v>1901</v>
      </c>
      <c r="F40" s="10" t="s">
        <v>1887</v>
      </c>
      <c r="G40" s="10" t="s">
        <v>1902</v>
      </c>
      <c r="H40" s="10" t="s">
        <v>1888</v>
      </c>
      <c r="I40" s="10" t="s">
        <v>1903</v>
      </c>
      <c r="J40" s="10" t="s">
        <v>1904</v>
      </c>
    </row>
    <row r="41" spans="2:10" x14ac:dyDescent="0.35">
      <c r="B41" s="10" t="s">
        <v>1277</v>
      </c>
      <c r="C41" s="251">
        <v>12</v>
      </c>
      <c r="D41" s="252"/>
      <c r="E41" s="251">
        <v>13</v>
      </c>
      <c r="F41" s="252"/>
      <c r="G41" s="251">
        <v>14</v>
      </c>
      <c r="H41" s="252"/>
      <c r="I41" s="251">
        <v>15</v>
      </c>
      <c r="J41" s="252"/>
    </row>
    <row r="42" spans="2:10" x14ac:dyDescent="0.35">
      <c r="B42" s="10" t="s">
        <v>1397</v>
      </c>
      <c r="C42" s="10">
        <f>INDEX(RAW_LA!AR1:AR327,MATCH(FORMAT_LA!$C$1,RAW_LA!$B$1:$B$327,0))</f>
        <v>1471</v>
      </c>
      <c r="D42" s="10">
        <f>SUM(RAW_LA!AR3:AR327)</f>
        <v>870453</v>
      </c>
      <c r="E42" s="10">
        <f>INDEX(RAW_LA!AU1:AU327,MATCH(FORMAT_LA!$C$1,RAW_LA!$B$1:$B$327,0))</f>
        <v>608</v>
      </c>
      <c r="F42" s="10">
        <f>SUM(RAW_LA!AU3:AU327)</f>
        <v>436759</v>
      </c>
      <c r="G42" s="10">
        <f>INDEX(RAW_LA!AX1:AX327,MATCH(FORMAT_LA!$C$1,RAW_LA!$B$1:$B$327,0))</f>
        <v>2064</v>
      </c>
      <c r="H42" s="10">
        <f>SUM(RAW_LA!AX3:AX327)</f>
        <v>1058461</v>
      </c>
      <c r="I42" s="10">
        <f>INDEX(RAW_LA!BA1:BA327,MATCH(FORMAT_LA!$C$1,RAW_LA!$B$1:$B$327,0))</f>
        <v>3262</v>
      </c>
      <c r="J42" s="10">
        <f>SUM(RAW_LA!BA3:BA327)</f>
        <v>2428084</v>
      </c>
    </row>
    <row r="43" spans="2:10" x14ac:dyDescent="0.35">
      <c r="B43" s="10" t="s">
        <v>1395</v>
      </c>
      <c r="C43" s="10">
        <f>INDEX(RAW_LA!AS1:AS327,MATCH(FORMAT_LA!$C$1,RAW_LA!$B$1:$B$327,0))</f>
        <v>635</v>
      </c>
      <c r="D43" s="10">
        <f>SUM(RAW_LA!AS3:AS327)</f>
        <v>425664</v>
      </c>
      <c r="E43" s="10">
        <f>INDEX(RAW_LA!AV1:AV327,MATCH(FORMAT_LA!$C$1,RAW_LA!$B$1:$B$327,0))</f>
        <v>785</v>
      </c>
      <c r="F43" s="10">
        <f>SUM(RAW_LA!AV3:AV327)</f>
        <v>585131</v>
      </c>
      <c r="G43" s="10">
        <f>INDEX(RAW_LA!AY1:AY327,MATCH(FORMAT_LA!$C$1,RAW_LA!$B$1:$B$327,0))</f>
        <v>542</v>
      </c>
      <c r="H43" s="10">
        <f>SUM(RAW_LA!AY3:AY327)</f>
        <v>334187</v>
      </c>
      <c r="I43" s="10">
        <f>INDEX(RAW_LA!BB1:BB327,MATCH(FORMAT_LA!$C$1,RAW_LA!$B$1:$B$327,0))</f>
        <v>7344</v>
      </c>
      <c r="J43" s="10">
        <f>SUM(RAW_LA!BB3:BB327)</f>
        <v>5315297</v>
      </c>
    </row>
    <row r="44" spans="2:10" x14ac:dyDescent="0.35">
      <c r="B44" s="10" t="s">
        <v>1396</v>
      </c>
      <c r="C44" s="10">
        <f>INDEX(RAW_LA!AT1:AT327,MATCH(FORMAT_LA!$C$1,RAW_LA!$B$1:$B$327,0))</f>
        <v>517</v>
      </c>
      <c r="D44" s="10">
        <f>SUM(RAW_LA!AT3:AT327)</f>
        <v>302773</v>
      </c>
      <c r="E44" s="10">
        <f>INDEX(RAW_LA!AW1:AW327,MATCH(FORMAT_LA!$C$1,RAW_LA!$B$1:$B$327,0))</f>
        <v>1108</v>
      </c>
      <c r="F44" s="10">
        <f>SUM(RAW_LA!AW3:AW327)</f>
        <v>688411</v>
      </c>
      <c r="G44" s="10">
        <f>INDEX(RAW_LA!AZ1:AZ327,MATCH(FORMAT_LA!$C$1,RAW_LA!$B$1:$B$327,0))</f>
        <v>240</v>
      </c>
      <c r="H44" s="10">
        <f>SUM(RAW_LA!AZ3:AZ327)</f>
        <v>128419</v>
      </c>
      <c r="I44" s="10">
        <f>INDEX(RAW_LA!BC1:BC327,MATCH(FORMAT_LA!$C$1,RAW_LA!$B$1:$B$327,0))</f>
        <v>14401</v>
      </c>
      <c r="J44" s="10">
        <f>SUM(RAW_LA!BC3:BC327)</f>
        <v>8997358</v>
      </c>
    </row>
  </sheetData>
  <mergeCells count="4">
    <mergeCell ref="C41:D41"/>
    <mergeCell ref="E41:F41"/>
    <mergeCell ref="G41:H41"/>
    <mergeCell ref="I41:J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29"/>
  <sheetViews>
    <sheetView workbookViewId="0">
      <pane xSplit="2" ySplit="2" topLeftCell="AM3" activePane="bottomRight" state="frozen"/>
      <selection pane="topRight" activeCell="C1" sqref="C1"/>
      <selection pane="bottomLeft" activeCell="A3" sqref="A3"/>
      <selection pane="bottomRight" activeCell="A2" sqref="A2:BC327"/>
    </sheetView>
  </sheetViews>
  <sheetFormatPr defaultRowHeight="14.5" x14ac:dyDescent="0.35"/>
  <cols>
    <col min="1" max="1" width="10" bestFit="1" customWidth="1"/>
    <col min="2" max="2" width="27.7265625" style="18" bestFit="1" customWidth="1"/>
    <col min="16" max="16" width="7.7265625" bestFit="1" customWidth="1"/>
    <col min="17" max="18" width="12.54296875" bestFit="1" customWidth="1"/>
    <col min="19" max="19" width="9.26953125" bestFit="1" customWidth="1"/>
    <col min="20" max="21" width="12.54296875" bestFit="1" customWidth="1"/>
    <col min="22" max="22" width="9.54296875" bestFit="1" customWidth="1"/>
  </cols>
  <sheetData>
    <row r="1" spans="1:56" x14ac:dyDescent="0.35">
      <c r="A1" t="s">
        <v>1298</v>
      </c>
      <c r="B1" s="18" t="s">
        <v>1277</v>
      </c>
      <c r="C1">
        <v>1</v>
      </c>
      <c r="D1">
        <v>1</v>
      </c>
      <c r="E1">
        <v>1</v>
      </c>
      <c r="F1">
        <v>1</v>
      </c>
      <c r="G1">
        <v>1</v>
      </c>
      <c r="H1">
        <v>1</v>
      </c>
      <c r="I1">
        <v>1</v>
      </c>
      <c r="J1">
        <v>1</v>
      </c>
      <c r="K1">
        <v>1</v>
      </c>
      <c r="L1">
        <v>2</v>
      </c>
      <c r="M1">
        <v>2</v>
      </c>
      <c r="N1">
        <v>2</v>
      </c>
      <c r="O1">
        <v>2</v>
      </c>
      <c r="P1">
        <v>2</v>
      </c>
      <c r="Q1">
        <v>3</v>
      </c>
      <c r="R1">
        <v>3</v>
      </c>
      <c r="S1">
        <v>3</v>
      </c>
      <c r="T1">
        <v>4</v>
      </c>
      <c r="U1">
        <v>4</v>
      </c>
      <c r="V1">
        <v>4</v>
      </c>
      <c r="W1">
        <v>5</v>
      </c>
      <c r="X1">
        <v>5</v>
      </c>
      <c r="Y1">
        <v>5</v>
      </c>
      <c r="Z1">
        <v>6</v>
      </c>
      <c r="AA1">
        <v>6</v>
      </c>
      <c r="AB1">
        <v>6</v>
      </c>
      <c r="AC1">
        <v>7</v>
      </c>
      <c r="AD1">
        <v>7</v>
      </c>
      <c r="AE1">
        <v>7</v>
      </c>
      <c r="AF1">
        <v>8</v>
      </c>
      <c r="AG1">
        <v>8</v>
      </c>
      <c r="AH1">
        <v>8</v>
      </c>
      <c r="AI1">
        <v>9</v>
      </c>
      <c r="AJ1">
        <v>9</v>
      </c>
      <c r="AK1">
        <v>9</v>
      </c>
      <c r="AL1">
        <v>10</v>
      </c>
      <c r="AM1">
        <v>10</v>
      </c>
      <c r="AN1">
        <v>10</v>
      </c>
      <c r="AO1">
        <v>11</v>
      </c>
      <c r="AP1">
        <v>11</v>
      </c>
      <c r="AQ1">
        <v>11</v>
      </c>
      <c r="AR1">
        <v>12</v>
      </c>
      <c r="AS1">
        <v>12</v>
      </c>
      <c r="AT1">
        <v>12</v>
      </c>
      <c r="AU1">
        <v>13</v>
      </c>
      <c r="AV1">
        <v>13</v>
      </c>
      <c r="AW1">
        <v>13</v>
      </c>
      <c r="AX1">
        <v>14</v>
      </c>
      <c r="AY1">
        <v>14</v>
      </c>
      <c r="AZ1">
        <v>14</v>
      </c>
      <c r="BA1">
        <v>15</v>
      </c>
      <c r="BB1">
        <v>15</v>
      </c>
      <c r="BC1">
        <v>15</v>
      </c>
    </row>
    <row r="2" spans="1:56" x14ac:dyDescent="0.35">
      <c r="A2" t="s">
        <v>19</v>
      </c>
      <c r="B2" s="18" t="s">
        <v>20</v>
      </c>
      <c r="C2" t="s">
        <v>21</v>
      </c>
      <c r="D2" t="s">
        <v>22</v>
      </c>
      <c r="E2" t="s">
        <v>23</v>
      </c>
      <c r="F2" t="s">
        <v>24</v>
      </c>
      <c r="G2" t="s">
        <v>25</v>
      </c>
      <c r="H2" t="s">
        <v>26</v>
      </c>
      <c r="I2" t="s">
        <v>27</v>
      </c>
      <c r="J2" t="s">
        <v>28</v>
      </c>
      <c r="K2" t="s">
        <v>29</v>
      </c>
      <c r="L2" t="s">
        <v>30</v>
      </c>
      <c r="M2" t="s">
        <v>31</v>
      </c>
      <c r="N2" t="s">
        <v>32</v>
      </c>
      <c r="O2" t="s">
        <v>33</v>
      </c>
      <c r="P2" t="s">
        <v>34</v>
      </c>
      <c r="Q2" t="s">
        <v>35</v>
      </c>
      <c r="R2" t="s">
        <v>36</v>
      </c>
      <c r="S2" t="s">
        <v>37</v>
      </c>
      <c r="T2" t="s">
        <v>38</v>
      </c>
      <c r="U2" t="s">
        <v>39</v>
      </c>
      <c r="V2" t="s">
        <v>40</v>
      </c>
      <c r="W2" t="s">
        <v>41</v>
      </c>
      <c r="X2" t="s">
        <v>42</v>
      </c>
      <c r="Y2" t="s">
        <v>43</v>
      </c>
      <c r="Z2" t="s">
        <v>44</v>
      </c>
      <c r="AA2" t="s">
        <v>45</v>
      </c>
      <c r="AB2" t="s">
        <v>46</v>
      </c>
      <c r="AC2" t="s">
        <v>47</v>
      </c>
      <c r="AD2" t="s">
        <v>48</v>
      </c>
      <c r="AE2" t="s">
        <v>49</v>
      </c>
      <c r="AF2" t="s">
        <v>50</v>
      </c>
      <c r="AG2" t="s">
        <v>51</v>
      </c>
      <c r="AH2" t="s">
        <v>52</v>
      </c>
      <c r="AI2" t="s">
        <v>53</v>
      </c>
      <c r="AJ2" t="s">
        <v>54</v>
      </c>
      <c r="AK2" t="s">
        <v>55</v>
      </c>
      <c r="AL2" t="s">
        <v>56</v>
      </c>
      <c r="AM2" t="s">
        <v>57</v>
      </c>
      <c r="AN2" t="s">
        <v>58</v>
      </c>
      <c r="AO2" t="s">
        <v>59</v>
      </c>
      <c r="AP2" t="s">
        <v>60</v>
      </c>
      <c r="AQ2" s="70" t="s">
        <v>61</v>
      </c>
      <c r="AR2" t="s">
        <v>1121</v>
      </c>
      <c r="AS2" t="s">
        <v>1122</v>
      </c>
      <c r="AT2" t="s">
        <v>1123</v>
      </c>
      <c r="AU2" t="s">
        <v>1112</v>
      </c>
      <c r="AV2" t="s">
        <v>1113</v>
      </c>
      <c r="AW2" t="s">
        <v>1114</v>
      </c>
      <c r="AX2" t="s">
        <v>1115</v>
      </c>
      <c r="AY2" t="s">
        <v>1116</v>
      </c>
      <c r="AZ2" t="s">
        <v>1117</v>
      </c>
      <c r="BA2" t="s">
        <v>1118</v>
      </c>
      <c r="BB2" t="s">
        <v>1119</v>
      </c>
      <c r="BC2" t="s">
        <v>1120</v>
      </c>
    </row>
    <row r="3" spans="1:56" x14ac:dyDescent="0.35">
      <c r="A3" t="s">
        <v>539</v>
      </c>
      <c r="B3" s="18" t="s">
        <v>540</v>
      </c>
      <c r="C3" s="3">
        <v>1573</v>
      </c>
      <c r="D3" s="3">
        <v>1233</v>
      </c>
      <c r="E3" s="3">
        <v>838</v>
      </c>
      <c r="F3" s="3">
        <v>530</v>
      </c>
      <c r="G3" s="3">
        <v>1194</v>
      </c>
      <c r="H3" s="3">
        <v>853</v>
      </c>
      <c r="I3" s="3">
        <v>532</v>
      </c>
      <c r="J3" s="3">
        <v>261</v>
      </c>
      <c r="K3" s="3">
        <v>7014</v>
      </c>
      <c r="L3" s="3">
        <v>451</v>
      </c>
      <c r="M3" s="3">
        <v>1349</v>
      </c>
      <c r="N3" s="3">
        <v>2450</v>
      </c>
      <c r="O3" s="3">
        <v>2078</v>
      </c>
      <c r="P3" s="3">
        <v>686</v>
      </c>
      <c r="Q3" s="4">
        <v>463.50912555000002</v>
      </c>
      <c r="R3" s="4">
        <v>461.79070431000002</v>
      </c>
      <c r="S3" s="3">
        <v>3239</v>
      </c>
      <c r="T3" s="5">
        <v>2946.951204</v>
      </c>
      <c r="U3" s="5">
        <v>2916.7379526999998</v>
      </c>
      <c r="V3" s="3">
        <v>20458</v>
      </c>
      <c r="W3">
        <v>355.59459994999997</v>
      </c>
      <c r="X3">
        <v>356.57256914999999</v>
      </c>
      <c r="Y3">
        <v>2501</v>
      </c>
      <c r="Z3">
        <v>407.97095007000001</v>
      </c>
      <c r="AA3">
        <v>405.75990875000002</v>
      </c>
      <c r="AB3">
        <v>2846</v>
      </c>
      <c r="AC3">
        <v>3545.1313521000002</v>
      </c>
      <c r="AD3">
        <v>3565.2979755000001</v>
      </c>
      <c r="AE3">
        <v>25007</v>
      </c>
      <c r="AF3">
        <v>49626.639580000003</v>
      </c>
      <c r="AG3">
        <v>49497.576276</v>
      </c>
      <c r="AH3">
        <v>347176</v>
      </c>
      <c r="AI3">
        <v>322068.69644000003</v>
      </c>
      <c r="AJ3">
        <v>319361.54722000001</v>
      </c>
      <c r="AK3">
        <v>2240001.8922000001</v>
      </c>
      <c r="AL3">
        <v>934797.29720000003</v>
      </c>
      <c r="AM3">
        <v>939895.88295999996</v>
      </c>
      <c r="AN3">
        <v>6592429.7231000001</v>
      </c>
      <c r="AO3">
        <v>393711.15266000002</v>
      </c>
      <c r="AP3">
        <v>391700.64883999998</v>
      </c>
      <c r="AQ3">
        <v>2747388.3509999998</v>
      </c>
      <c r="AR3">
        <v>1471</v>
      </c>
      <c r="AS3">
        <v>635</v>
      </c>
      <c r="AT3">
        <v>517</v>
      </c>
      <c r="AU3">
        <v>608</v>
      </c>
      <c r="AV3">
        <v>785</v>
      </c>
      <c r="AW3">
        <v>1108</v>
      </c>
      <c r="AX3">
        <v>2064</v>
      </c>
      <c r="AY3">
        <v>542</v>
      </c>
      <c r="AZ3">
        <v>240</v>
      </c>
      <c r="BA3">
        <v>3262</v>
      </c>
      <c r="BB3">
        <v>7344</v>
      </c>
      <c r="BC3">
        <v>14401</v>
      </c>
      <c r="BD3">
        <f>LEN(B3)</f>
        <v>4</v>
      </c>
    </row>
    <row r="4" spans="1:56" x14ac:dyDescent="0.35">
      <c r="A4" t="s">
        <v>189</v>
      </c>
      <c r="B4" s="18" t="s">
        <v>190</v>
      </c>
      <c r="C4" s="3">
        <v>2225</v>
      </c>
      <c r="D4" s="3">
        <v>1646</v>
      </c>
      <c r="E4" s="3">
        <v>1152</v>
      </c>
      <c r="F4" s="3">
        <v>680</v>
      </c>
      <c r="G4" s="3">
        <v>1913</v>
      </c>
      <c r="H4" s="3">
        <v>1267</v>
      </c>
      <c r="I4" s="3">
        <v>632</v>
      </c>
      <c r="J4" s="3">
        <v>264</v>
      </c>
      <c r="K4" s="3">
        <v>9779</v>
      </c>
      <c r="L4" s="3">
        <v>1650</v>
      </c>
      <c r="M4" s="3">
        <v>1895</v>
      </c>
      <c r="N4" s="3">
        <v>2806</v>
      </c>
      <c r="O4" s="3">
        <v>2587</v>
      </c>
      <c r="P4" s="3">
        <v>841</v>
      </c>
      <c r="Q4" s="4">
        <v>339.34664816999998</v>
      </c>
      <c r="R4" s="4">
        <v>343.79793434999999</v>
      </c>
      <c r="S4" s="3">
        <v>3362</v>
      </c>
      <c r="T4" s="5">
        <v>2127.4793679999998</v>
      </c>
      <c r="U4" s="5">
        <v>2131.7108088999998</v>
      </c>
      <c r="V4" s="3">
        <v>20846</v>
      </c>
      <c r="W4">
        <v>298.97308841</v>
      </c>
      <c r="X4">
        <v>302.48491666000001</v>
      </c>
      <c r="Y4">
        <v>2958</v>
      </c>
      <c r="Z4">
        <v>391.12098476</v>
      </c>
      <c r="AA4">
        <v>393.59852746000001</v>
      </c>
      <c r="AB4">
        <v>3849</v>
      </c>
      <c r="AC4">
        <v>2679.9698785</v>
      </c>
      <c r="AD4">
        <v>2705.4913590000001</v>
      </c>
      <c r="AE4">
        <v>26457</v>
      </c>
      <c r="AF4">
        <v>39771.310880999998</v>
      </c>
      <c r="AG4">
        <v>40269.352695000001</v>
      </c>
      <c r="AH4">
        <v>393794</v>
      </c>
      <c r="AI4">
        <v>251897.63905</v>
      </c>
      <c r="AJ4">
        <v>252157.29342</v>
      </c>
      <c r="AK4">
        <v>2465846.1724</v>
      </c>
      <c r="AL4">
        <v>800961.09987000003</v>
      </c>
      <c r="AM4">
        <v>809578.42319999996</v>
      </c>
      <c r="AN4">
        <v>7916867.4005000005</v>
      </c>
      <c r="AO4">
        <v>376820.37186000001</v>
      </c>
      <c r="AP4">
        <v>379285.31231000001</v>
      </c>
      <c r="AQ4">
        <v>3709031.0690000001</v>
      </c>
      <c r="AR4">
        <v>2117</v>
      </c>
      <c r="AS4">
        <v>836</v>
      </c>
      <c r="AT4">
        <v>433</v>
      </c>
      <c r="AU4">
        <v>988</v>
      </c>
      <c r="AV4">
        <v>1077</v>
      </c>
      <c r="AW4">
        <v>893</v>
      </c>
      <c r="AX4">
        <v>2586</v>
      </c>
      <c r="AY4">
        <v>972</v>
      </c>
      <c r="AZ4">
        <v>291</v>
      </c>
      <c r="BA4">
        <v>6272</v>
      </c>
      <c r="BB4">
        <v>9699</v>
      </c>
      <c r="BC4">
        <v>10486</v>
      </c>
      <c r="BD4" s="24">
        <f t="shared" ref="BD4:BD67" si="0">LEN(B4)</f>
        <v>9</v>
      </c>
    </row>
    <row r="5" spans="1:56" x14ac:dyDescent="0.35">
      <c r="A5" t="s">
        <v>201</v>
      </c>
      <c r="B5" s="18" t="s">
        <v>202</v>
      </c>
      <c r="C5" s="3">
        <v>2421</v>
      </c>
      <c r="D5" s="3">
        <v>1835</v>
      </c>
      <c r="E5" s="3">
        <v>1265</v>
      </c>
      <c r="F5" s="3">
        <v>940</v>
      </c>
      <c r="G5" s="3">
        <v>2115</v>
      </c>
      <c r="H5" s="3">
        <v>1371</v>
      </c>
      <c r="I5" s="3">
        <v>764</v>
      </c>
      <c r="J5" s="3">
        <v>327</v>
      </c>
      <c r="K5" s="3">
        <v>11038</v>
      </c>
      <c r="L5" s="3">
        <v>908</v>
      </c>
      <c r="M5" s="3">
        <v>1902</v>
      </c>
      <c r="N5" s="3">
        <v>2792</v>
      </c>
      <c r="O5" s="3">
        <v>3401</v>
      </c>
      <c r="P5" s="3">
        <v>2035</v>
      </c>
      <c r="Q5" s="4">
        <v>398.49493359000002</v>
      </c>
      <c r="R5" s="4">
        <v>390.28809567000002</v>
      </c>
      <c r="S5" s="3">
        <v>4308</v>
      </c>
      <c r="T5" s="5">
        <v>1948.4232529000001</v>
      </c>
      <c r="U5" s="5">
        <v>1932.5058887</v>
      </c>
      <c r="V5" s="3">
        <v>21331</v>
      </c>
      <c r="W5">
        <v>388.80664853000002</v>
      </c>
      <c r="X5">
        <v>382.31563689000001</v>
      </c>
      <c r="Y5">
        <v>4220</v>
      </c>
      <c r="Z5">
        <v>284.27402482000002</v>
      </c>
      <c r="AA5">
        <v>283.56586338</v>
      </c>
      <c r="AB5">
        <v>3130</v>
      </c>
      <c r="AC5">
        <v>3378.9065719999999</v>
      </c>
      <c r="AD5">
        <v>3327.2331943999998</v>
      </c>
      <c r="AE5">
        <v>36726</v>
      </c>
      <c r="AF5">
        <v>49550.325021999997</v>
      </c>
      <c r="AG5">
        <v>48557.075556999996</v>
      </c>
      <c r="AH5">
        <v>535973</v>
      </c>
      <c r="AI5">
        <v>229449.45668999999</v>
      </c>
      <c r="AJ5">
        <v>227753.29788999999</v>
      </c>
      <c r="AK5">
        <v>2513940.9021000001</v>
      </c>
      <c r="AL5">
        <v>1039235.8321999999</v>
      </c>
      <c r="AM5">
        <v>1023201.1231</v>
      </c>
      <c r="AN5">
        <v>11294093.997</v>
      </c>
      <c r="AO5">
        <v>323150.78045999998</v>
      </c>
      <c r="AP5">
        <v>323497.10248</v>
      </c>
      <c r="AQ5">
        <v>3570761.0172000001</v>
      </c>
      <c r="AR5">
        <v>1823</v>
      </c>
      <c r="AS5">
        <v>1006</v>
      </c>
      <c r="AT5">
        <v>837</v>
      </c>
      <c r="AU5">
        <v>929</v>
      </c>
      <c r="AV5">
        <v>1355</v>
      </c>
      <c r="AW5">
        <v>1936</v>
      </c>
      <c r="AX5">
        <v>2071</v>
      </c>
      <c r="AY5">
        <v>698</v>
      </c>
      <c r="AZ5">
        <v>361</v>
      </c>
      <c r="BA5">
        <v>5364</v>
      </c>
      <c r="BB5">
        <v>11427</v>
      </c>
      <c r="BC5">
        <v>19935</v>
      </c>
      <c r="BD5" s="24">
        <f t="shared" si="0"/>
        <v>12</v>
      </c>
    </row>
    <row r="6" spans="1:56" x14ac:dyDescent="0.35">
      <c r="A6" t="s">
        <v>541</v>
      </c>
      <c r="B6" s="18" t="s">
        <v>542</v>
      </c>
      <c r="C6" s="3">
        <v>4476</v>
      </c>
      <c r="D6" s="3">
        <v>3581</v>
      </c>
      <c r="E6" s="3">
        <v>2520</v>
      </c>
      <c r="F6" s="3">
        <v>1898</v>
      </c>
      <c r="G6" s="3">
        <v>3742</v>
      </c>
      <c r="H6" s="3">
        <v>2671</v>
      </c>
      <c r="I6" s="3">
        <v>1607</v>
      </c>
      <c r="J6" s="3">
        <v>759</v>
      </c>
      <c r="K6" s="3">
        <v>21254</v>
      </c>
      <c r="L6" s="3">
        <v>1454</v>
      </c>
      <c r="M6" s="3">
        <v>2896</v>
      </c>
      <c r="N6" s="3">
        <v>5170</v>
      </c>
      <c r="O6" s="3">
        <v>6592</v>
      </c>
      <c r="P6" s="3">
        <v>5142</v>
      </c>
      <c r="Q6" s="4">
        <v>409.74472545999998</v>
      </c>
      <c r="R6" s="4">
        <v>401.33621906000002</v>
      </c>
      <c r="S6" s="3">
        <v>8530</v>
      </c>
      <c r="T6" s="5">
        <v>2626.3846988</v>
      </c>
      <c r="U6" s="5">
        <v>2597.4875317999999</v>
      </c>
      <c r="V6" s="3">
        <v>55207</v>
      </c>
      <c r="W6">
        <v>350.58466061000001</v>
      </c>
      <c r="X6">
        <v>345.86430789000002</v>
      </c>
      <c r="Y6">
        <v>7351</v>
      </c>
      <c r="Z6">
        <v>354.08925298000003</v>
      </c>
      <c r="AA6">
        <v>350.66340453999999</v>
      </c>
      <c r="AB6">
        <v>7453</v>
      </c>
      <c r="AC6">
        <v>3210.3620826000001</v>
      </c>
      <c r="AD6">
        <v>3182.3656722999999</v>
      </c>
      <c r="AE6">
        <v>67638</v>
      </c>
      <c r="AF6">
        <v>45361.674795999999</v>
      </c>
      <c r="AG6">
        <v>44493.930553999999</v>
      </c>
      <c r="AH6">
        <v>945674</v>
      </c>
      <c r="AI6">
        <v>295456.51287999999</v>
      </c>
      <c r="AJ6">
        <v>292909.06848000002</v>
      </c>
      <c r="AK6">
        <v>6225489.3414000003</v>
      </c>
      <c r="AL6">
        <v>909545.91134999995</v>
      </c>
      <c r="AM6">
        <v>900383.40078999999</v>
      </c>
      <c r="AN6">
        <v>19136748.800000001</v>
      </c>
      <c r="AO6">
        <v>382641.57610000001</v>
      </c>
      <c r="AP6">
        <v>379387.24369999999</v>
      </c>
      <c r="AQ6">
        <v>8063496.4775</v>
      </c>
      <c r="AR6">
        <v>4551</v>
      </c>
      <c r="AS6">
        <v>1894</v>
      </c>
      <c r="AT6">
        <v>1203</v>
      </c>
      <c r="AU6">
        <v>2135</v>
      </c>
      <c r="AV6">
        <v>2659</v>
      </c>
      <c r="AW6">
        <v>2557</v>
      </c>
      <c r="AX6">
        <v>5517</v>
      </c>
      <c r="AY6">
        <v>1450</v>
      </c>
      <c r="AZ6">
        <v>486</v>
      </c>
      <c r="BA6">
        <v>11798</v>
      </c>
      <c r="BB6">
        <v>24246</v>
      </c>
      <c r="BC6">
        <v>31594</v>
      </c>
      <c r="BD6" s="24">
        <f t="shared" si="0"/>
        <v>4</v>
      </c>
    </row>
    <row r="7" spans="1:56" x14ac:dyDescent="0.35">
      <c r="A7" t="s">
        <v>443</v>
      </c>
      <c r="B7" s="18" t="s">
        <v>444</v>
      </c>
      <c r="C7" s="3">
        <v>2268</v>
      </c>
      <c r="D7" s="3">
        <v>1581</v>
      </c>
      <c r="E7" s="3">
        <v>1033</v>
      </c>
      <c r="F7" s="3">
        <v>673</v>
      </c>
      <c r="G7" s="3">
        <v>1960</v>
      </c>
      <c r="H7" s="3">
        <v>1207</v>
      </c>
      <c r="I7" s="3">
        <v>604</v>
      </c>
      <c r="J7" s="3">
        <v>233</v>
      </c>
      <c r="K7" s="3">
        <v>9559</v>
      </c>
      <c r="L7" s="3">
        <v>2277</v>
      </c>
      <c r="M7" s="3">
        <v>2644</v>
      </c>
      <c r="N7" s="3">
        <v>2986</v>
      </c>
      <c r="O7" s="3">
        <v>1285</v>
      </c>
      <c r="P7" s="3">
        <v>367</v>
      </c>
      <c r="Q7" s="4">
        <v>544.82308823000005</v>
      </c>
      <c r="R7" s="4">
        <v>574.32785855999998</v>
      </c>
      <c r="S7" s="3">
        <v>5490</v>
      </c>
      <c r="T7" s="5">
        <v>2674.5112893999999</v>
      </c>
      <c r="U7" s="5">
        <v>2691.7041531999998</v>
      </c>
      <c r="V7" s="3">
        <v>25730</v>
      </c>
      <c r="W7">
        <v>427.29410761000003</v>
      </c>
      <c r="X7">
        <v>447.74558008000002</v>
      </c>
      <c r="Y7">
        <v>4280</v>
      </c>
      <c r="Z7">
        <v>286.03223974999997</v>
      </c>
      <c r="AA7">
        <v>288.31467727</v>
      </c>
      <c r="AB7">
        <v>2756</v>
      </c>
      <c r="AC7">
        <v>5473.3097936000004</v>
      </c>
      <c r="AD7">
        <v>5713.4637513999996</v>
      </c>
      <c r="AE7">
        <v>54615</v>
      </c>
      <c r="AF7">
        <v>65954.161368000001</v>
      </c>
      <c r="AG7">
        <v>69446.699445999999</v>
      </c>
      <c r="AH7">
        <v>663841</v>
      </c>
      <c r="AI7">
        <v>305016.18092999997</v>
      </c>
      <c r="AJ7">
        <v>306057.30758999998</v>
      </c>
      <c r="AK7">
        <v>2925601.8032</v>
      </c>
      <c r="AL7">
        <v>1287381.5249000001</v>
      </c>
      <c r="AM7">
        <v>1345766.064</v>
      </c>
      <c r="AN7">
        <v>12864177.805</v>
      </c>
      <c r="AO7">
        <v>298997.98807999998</v>
      </c>
      <c r="AP7">
        <v>300766.03055999998</v>
      </c>
      <c r="AQ7">
        <v>2875022.4860999999</v>
      </c>
      <c r="AR7">
        <v>1703</v>
      </c>
      <c r="AS7">
        <v>960</v>
      </c>
      <c r="AT7">
        <v>956</v>
      </c>
      <c r="AU7">
        <v>831</v>
      </c>
      <c r="AV7">
        <v>1333</v>
      </c>
      <c r="AW7">
        <v>2116</v>
      </c>
      <c r="AX7">
        <v>1890</v>
      </c>
      <c r="AY7">
        <v>591</v>
      </c>
      <c r="AZ7">
        <v>275</v>
      </c>
      <c r="BA7">
        <v>4379</v>
      </c>
      <c r="BB7">
        <v>12987</v>
      </c>
      <c r="BC7">
        <v>37249</v>
      </c>
      <c r="BD7" s="24">
        <f t="shared" si="0"/>
        <v>8</v>
      </c>
    </row>
    <row r="8" spans="1:56" x14ac:dyDescent="0.35">
      <c r="A8" t="s">
        <v>325</v>
      </c>
      <c r="B8" s="18" t="s">
        <v>326</v>
      </c>
      <c r="C8" s="3">
        <v>2165</v>
      </c>
      <c r="D8" s="3">
        <v>1705</v>
      </c>
      <c r="E8" s="3">
        <v>1137</v>
      </c>
      <c r="F8" s="3">
        <v>810</v>
      </c>
      <c r="G8" s="3">
        <v>1849</v>
      </c>
      <c r="H8" s="3">
        <v>1276</v>
      </c>
      <c r="I8" s="3">
        <v>705</v>
      </c>
      <c r="J8" s="3">
        <v>362</v>
      </c>
      <c r="K8" s="3">
        <v>10009</v>
      </c>
      <c r="L8" s="3">
        <v>766</v>
      </c>
      <c r="M8" s="3">
        <v>1092</v>
      </c>
      <c r="N8" s="3">
        <v>4183</v>
      </c>
      <c r="O8" s="3">
        <v>2938</v>
      </c>
      <c r="P8" s="3">
        <v>1030</v>
      </c>
      <c r="Q8" s="4">
        <v>480.75851812000002</v>
      </c>
      <c r="R8" s="4">
        <v>473.87351383999999</v>
      </c>
      <c r="S8" s="3">
        <v>4743</v>
      </c>
      <c r="T8" s="5">
        <v>3272.2661656</v>
      </c>
      <c r="U8" s="5">
        <v>3239.8841043000002</v>
      </c>
      <c r="V8" s="3">
        <v>32428</v>
      </c>
      <c r="W8">
        <v>348.89491502999999</v>
      </c>
      <c r="X8">
        <v>346.68798082000001</v>
      </c>
      <c r="Y8">
        <v>3470</v>
      </c>
      <c r="Z8">
        <v>384.82426735000001</v>
      </c>
      <c r="AA8">
        <v>384.15426115999998</v>
      </c>
      <c r="AB8">
        <v>3845</v>
      </c>
      <c r="AC8">
        <v>2522.6883852999999</v>
      </c>
      <c r="AD8">
        <v>2511.6395244</v>
      </c>
      <c r="AE8">
        <v>25139</v>
      </c>
      <c r="AF8">
        <v>58105.551885000001</v>
      </c>
      <c r="AG8">
        <v>57326.406234000002</v>
      </c>
      <c r="AH8">
        <v>573780</v>
      </c>
      <c r="AI8">
        <v>378083.75568</v>
      </c>
      <c r="AJ8">
        <v>375028.21437</v>
      </c>
      <c r="AK8">
        <v>3753657.3975999998</v>
      </c>
      <c r="AL8">
        <v>836075.54290999996</v>
      </c>
      <c r="AM8">
        <v>832953.94478999998</v>
      </c>
      <c r="AN8">
        <v>8337036.0334000001</v>
      </c>
      <c r="AO8">
        <v>396660.09155999997</v>
      </c>
      <c r="AP8">
        <v>396835.06571</v>
      </c>
      <c r="AQ8">
        <v>3971922.1727</v>
      </c>
      <c r="AR8">
        <v>2301</v>
      </c>
      <c r="AS8">
        <v>976</v>
      </c>
      <c r="AT8">
        <v>441</v>
      </c>
      <c r="AU8">
        <v>1149</v>
      </c>
      <c r="AV8">
        <v>1272</v>
      </c>
      <c r="AW8">
        <v>1049</v>
      </c>
      <c r="AX8">
        <v>2803</v>
      </c>
      <c r="AY8">
        <v>884</v>
      </c>
      <c r="AZ8">
        <v>158</v>
      </c>
      <c r="BA8">
        <v>5215</v>
      </c>
      <c r="BB8">
        <v>9302</v>
      </c>
      <c r="BC8">
        <v>10622</v>
      </c>
      <c r="BD8" s="24">
        <f t="shared" si="0"/>
        <v>7</v>
      </c>
    </row>
    <row r="9" spans="1:56" x14ac:dyDescent="0.35">
      <c r="A9" t="s">
        <v>171</v>
      </c>
      <c r="B9" s="18" t="s">
        <v>172</v>
      </c>
      <c r="C9" s="3">
        <v>2942</v>
      </c>
      <c r="D9" s="3">
        <v>2156</v>
      </c>
      <c r="E9" s="3">
        <v>1488</v>
      </c>
      <c r="F9" s="3">
        <v>1088</v>
      </c>
      <c r="G9" s="3">
        <v>2593</v>
      </c>
      <c r="H9" s="3">
        <v>1664</v>
      </c>
      <c r="I9" s="3">
        <v>892</v>
      </c>
      <c r="J9" s="3">
        <v>387</v>
      </c>
      <c r="K9" s="3">
        <v>13210</v>
      </c>
      <c r="L9" s="3">
        <v>241</v>
      </c>
      <c r="M9" s="3">
        <v>963</v>
      </c>
      <c r="N9" s="3">
        <v>1023</v>
      </c>
      <c r="O9" s="3">
        <v>4309</v>
      </c>
      <c r="P9" s="3">
        <v>6674</v>
      </c>
      <c r="Q9" s="4">
        <v>491.83156595000003</v>
      </c>
      <c r="R9" s="4">
        <v>440.19682059000002</v>
      </c>
      <c r="S9" s="3">
        <v>5815</v>
      </c>
      <c r="T9" s="5">
        <v>3326.7316498999999</v>
      </c>
      <c r="U9" s="5">
        <v>3304.5420135999998</v>
      </c>
      <c r="V9" s="3">
        <v>43653</v>
      </c>
      <c r="W9">
        <v>369.70123073000002</v>
      </c>
      <c r="X9">
        <v>332.17259652000001</v>
      </c>
      <c r="Y9">
        <v>4388</v>
      </c>
      <c r="Z9">
        <v>322.53599915000001</v>
      </c>
      <c r="AA9">
        <v>323.39137017000002</v>
      </c>
      <c r="AB9">
        <v>4272</v>
      </c>
      <c r="AC9">
        <v>4133.1756673</v>
      </c>
      <c r="AD9">
        <v>3713.2475396999998</v>
      </c>
      <c r="AE9">
        <v>49052</v>
      </c>
      <c r="AF9">
        <v>55717.104766999997</v>
      </c>
      <c r="AG9">
        <v>49874.791824</v>
      </c>
      <c r="AH9">
        <v>658846</v>
      </c>
      <c r="AI9">
        <v>400073.70863000001</v>
      </c>
      <c r="AJ9">
        <v>397930.34159000003</v>
      </c>
      <c r="AK9">
        <v>5256659.8124000002</v>
      </c>
      <c r="AL9">
        <v>1056553.1699000001</v>
      </c>
      <c r="AM9">
        <v>948906.18958000001</v>
      </c>
      <c r="AN9">
        <v>12535050.764</v>
      </c>
      <c r="AO9">
        <v>343329.66248</v>
      </c>
      <c r="AP9">
        <v>348141.29388000001</v>
      </c>
      <c r="AQ9">
        <v>4598946.4922000002</v>
      </c>
      <c r="AR9">
        <v>2575</v>
      </c>
      <c r="AS9">
        <v>1074</v>
      </c>
      <c r="AT9">
        <v>827</v>
      </c>
      <c r="AU9">
        <v>1176</v>
      </c>
      <c r="AV9">
        <v>1454</v>
      </c>
      <c r="AW9">
        <v>1758</v>
      </c>
      <c r="AX9">
        <v>3199</v>
      </c>
      <c r="AY9">
        <v>752</v>
      </c>
      <c r="AZ9">
        <v>321</v>
      </c>
      <c r="BA9">
        <v>6426</v>
      </c>
      <c r="BB9">
        <v>15178</v>
      </c>
      <c r="BC9">
        <v>27448</v>
      </c>
      <c r="BD9" s="24">
        <f t="shared" si="0"/>
        <v>14</v>
      </c>
    </row>
    <row r="10" spans="1:56" x14ac:dyDescent="0.35">
      <c r="A10" t="s">
        <v>493</v>
      </c>
      <c r="B10" s="18" t="s">
        <v>494</v>
      </c>
      <c r="C10" s="3">
        <v>2002</v>
      </c>
      <c r="D10" s="3">
        <v>1596</v>
      </c>
      <c r="E10" s="3">
        <v>1089</v>
      </c>
      <c r="F10" s="3">
        <v>826</v>
      </c>
      <c r="G10" s="3">
        <v>1905</v>
      </c>
      <c r="H10" s="3">
        <v>1260</v>
      </c>
      <c r="I10" s="3">
        <v>699</v>
      </c>
      <c r="J10" s="3">
        <v>347</v>
      </c>
      <c r="K10" s="3">
        <v>9724</v>
      </c>
      <c r="L10" s="3">
        <v>265</v>
      </c>
      <c r="M10" s="3">
        <v>1514</v>
      </c>
      <c r="N10" s="3">
        <v>2453</v>
      </c>
      <c r="O10" s="3">
        <v>3820</v>
      </c>
      <c r="P10" s="3">
        <v>1672</v>
      </c>
      <c r="Q10" s="4">
        <v>428.50529641999998</v>
      </c>
      <c r="R10" s="4">
        <v>412.48457424999998</v>
      </c>
      <c r="S10" s="3">
        <v>4011</v>
      </c>
      <c r="T10" s="5">
        <v>3198.0486206</v>
      </c>
      <c r="U10" s="5">
        <v>3169.9917728999999</v>
      </c>
      <c r="V10" s="3">
        <v>30825</v>
      </c>
      <c r="W10">
        <v>384.45276225999999</v>
      </c>
      <c r="X10">
        <v>373.40600576000003</v>
      </c>
      <c r="Y10">
        <v>3631</v>
      </c>
      <c r="Z10">
        <v>342.67984783999998</v>
      </c>
      <c r="AA10">
        <v>343.37721102</v>
      </c>
      <c r="AB10">
        <v>3339</v>
      </c>
      <c r="AC10">
        <v>3459.2753465000001</v>
      </c>
      <c r="AD10">
        <v>3367.1328671000001</v>
      </c>
      <c r="AE10">
        <v>32742</v>
      </c>
      <c r="AF10">
        <v>50092.925507</v>
      </c>
      <c r="AG10">
        <v>48278.897573000002</v>
      </c>
      <c r="AH10">
        <v>469464</v>
      </c>
      <c r="AI10">
        <v>364820.46085999999</v>
      </c>
      <c r="AJ10">
        <v>362377.79710000003</v>
      </c>
      <c r="AK10">
        <v>3523761.699</v>
      </c>
      <c r="AL10">
        <v>1034360.6063</v>
      </c>
      <c r="AM10">
        <v>1007089.0757</v>
      </c>
      <c r="AN10">
        <v>9792934.1721000001</v>
      </c>
      <c r="AO10">
        <v>397904.58808000002</v>
      </c>
      <c r="AP10">
        <v>400446.28337999998</v>
      </c>
      <c r="AQ10">
        <v>3893939.6595999999</v>
      </c>
      <c r="AR10">
        <v>1793</v>
      </c>
      <c r="AS10">
        <v>889</v>
      </c>
      <c r="AT10">
        <v>741</v>
      </c>
      <c r="AU10">
        <v>865</v>
      </c>
      <c r="AV10">
        <v>1150</v>
      </c>
      <c r="AW10">
        <v>1616</v>
      </c>
      <c r="AX10">
        <v>2325</v>
      </c>
      <c r="AY10">
        <v>691</v>
      </c>
      <c r="AZ10">
        <v>323</v>
      </c>
      <c r="BA10">
        <v>4764</v>
      </c>
      <c r="BB10">
        <v>9505</v>
      </c>
      <c r="BC10">
        <v>18473</v>
      </c>
      <c r="BD10" s="24">
        <f t="shared" si="0"/>
        <v>7</v>
      </c>
    </row>
    <row r="11" spans="1:56" x14ac:dyDescent="0.35">
      <c r="A11" t="s">
        <v>647</v>
      </c>
      <c r="B11" s="18" t="s">
        <v>648</v>
      </c>
      <c r="C11" s="3">
        <v>2157</v>
      </c>
      <c r="D11" s="3">
        <v>1823</v>
      </c>
      <c r="E11" s="3">
        <v>1280</v>
      </c>
      <c r="F11" s="3">
        <v>818</v>
      </c>
      <c r="G11" s="3">
        <v>1564</v>
      </c>
      <c r="H11" s="3">
        <v>1177</v>
      </c>
      <c r="I11" s="3">
        <v>671</v>
      </c>
      <c r="J11" s="3">
        <v>309</v>
      </c>
      <c r="K11" s="3">
        <v>9799</v>
      </c>
      <c r="L11" s="3">
        <v>5343</v>
      </c>
      <c r="M11" s="3">
        <v>3513</v>
      </c>
      <c r="N11" s="3">
        <v>943</v>
      </c>
      <c r="O11" s="3">
        <v>0</v>
      </c>
      <c r="P11" s="3">
        <v>0</v>
      </c>
      <c r="Q11" s="4">
        <v>643.77080795999996</v>
      </c>
      <c r="R11" s="4">
        <v>788.34574956999995</v>
      </c>
      <c r="S11" s="3">
        <v>7725</v>
      </c>
      <c r="T11" s="5">
        <v>2851.3754853</v>
      </c>
      <c r="U11" s="5">
        <v>2885.2944177999998</v>
      </c>
      <c r="V11" s="3">
        <v>28273</v>
      </c>
      <c r="W11">
        <v>382.39734602999999</v>
      </c>
      <c r="X11">
        <v>461.78181446999997</v>
      </c>
      <c r="Y11">
        <v>4525</v>
      </c>
      <c r="Z11">
        <v>356.42486525999999</v>
      </c>
      <c r="AA11">
        <v>345.74956628000001</v>
      </c>
      <c r="AB11">
        <v>3388</v>
      </c>
      <c r="AC11">
        <v>3863.3345245999999</v>
      </c>
      <c r="AD11">
        <v>4685.3760587999996</v>
      </c>
      <c r="AE11">
        <v>45912</v>
      </c>
      <c r="AF11">
        <v>71090.152912000005</v>
      </c>
      <c r="AG11">
        <v>87002.959486000007</v>
      </c>
      <c r="AH11">
        <v>852542</v>
      </c>
      <c r="AI11">
        <v>319454.68647999997</v>
      </c>
      <c r="AJ11">
        <v>321849.78908000002</v>
      </c>
      <c r="AK11">
        <v>3153806.0832000002</v>
      </c>
      <c r="AL11">
        <v>1109409.621</v>
      </c>
      <c r="AM11">
        <v>1340930.1777999999</v>
      </c>
      <c r="AN11">
        <v>13139774.812000001</v>
      </c>
      <c r="AO11">
        <v>326867.35963999998</v>
      </c>
      <c r="AP11">
        <v>308586.97677000001</v>
      </c>
      <c r="AQ11">
        <v>3023843.7853999999</v>
      </c>
      <c r="AR11">
        <v>1862</v>
      </c>
      <c r="AS11">
        <v>1160</v>
      </c>
      <c r="AT11">
        <v>841</v>
      </c>
      <c r="AU11">
        <v>888</v>
      </c>
      <c r="AV11">
        <v>1559</v>
      </c>
      <c r="AW11">
        <v>2078</v>
      </c>
      <c r="AX11">
        <v>2056</v>
      </c>
      <c r="AY11">
        <v>896</v>
      </c>
      <c r="AZ11">
        <v>436</v>
      </c>
      <c r="BA11">
        <v>5228</v>
      </c>
      <c r="BB11">
        <v>14411</v>
      </c>
      <c r="BC11">
        <v>26273</v>
      </c>
      <c r="BD11" s="24">
        <f t="shared" si="0"/>
        <v>20</v>
      </c>
    </row>
    <row r="12" spans="1:56" x14ac:dyDescent="0.35">
      <c r="A12" t="s">
        <v>649</v>
      </c>
      <c r="B12" s="18" t="s">
        <v>650</v>
      </c>
      <c r="C12" s="3">
        <v>5193</v>
      </c>
      <c r="D12" s="3">
        <v>4296</v>
      </c>
      <c r="E12" s="3">
        <v>2945</v>
      </c>
      <c r="F12" s="3">
        <v>2267</v>
      </c>
      <c r="G12" s="3">
        <v>4155</v>
      </c>
      <c r="H12" s="3">
        <v>3168</v>
      </c>
      <c r="I12" s="3">
        <v>1849</v>
      </c>
      <c r="J12" s="3">
        <v>1051</v>
      </c>
      <c r="K12" s="3">
        <v>24924</v>
      </c>
      <c r="L12" s="3">
        <v>1343</v>
      </c>
      <c r="M12" s="3">
        <v>3829</v>
      </c>
      <c r="N12" s="3">
        <v>7109</v>
      </c>
      <c r="O12" s="3">
        <v>9390</v>
      </c>
      <c r="P12" s="3">
        <v>3253</v>
      </c>
      <c r="Q12" s="4">
        <v>655.72441449999997</v>
      </c>
      <c r="R12" s="4">
        <v>652.78446477</v>
      </c>
      <c r="S12" s="3">
        <v>16270</v>
      </c>
      <c r="T12" s="5">
        <v>5998.3745628999995</v>
      </c>
      <c r="U12" s="5">
        <v>5909.9261755999996</v>
      </c>
      <c r="V12" s="3">
        <v>147299</v>
      </c>
      <c r="W12">
        <v>408.26453437999999</v>
      </c>
      <c r="X12">
        <v>410.40763922000002</v>
      </c>
      <c r="Y12">
        <v>10229</v>
      </c>
      <c r="Z12">
        <v>361.05940301999999</v>
      </c>
      <c r="AA12">
        <v>356.28310062999998</v>
      </c>
      <c r="AB12">
        <v>8880</v>
      </c>
      <c r="AC12">
        <v>3791.9764196000001</v>
      </c>
      <c r="AD12">
        <v>3834.8980901999998</v>
      </c>
      <c r="AE12">
        <v>95581</v>
      </c>
      <c r="AF12">
        <v>77259.907449000006</v>
      </c>
      <c r="AG12">
        <v>77064.235274999999</v>
      </c>
      <c r="AH12">
        <v>1920749</v>
      </c>
      <c r="AI12">
        <v>592921.22661999997</v>
      </c>
      <c r="AJ12">
        <v>586006.13595999999</v>
      </c>
      <c r="AK12">
        <v>14605616.933</v>
      </c>
      <c r="AL12">
        <v>1075020.3126000001</v>
      </c>
      <c r="AM12">
        <v>1085767.3588</v>
      </c>
      <c r="AN12">
        <v>27061665.651999999</v>
      </c>
      <c r="AO12">
        <v>363345.25903000002</v>
      </c>
      <c r="AP12">
        <v>358185.69809999998</v>
      </c>
      <c r="AQ12">
        <v>8927420.3395000007</v>
      </c>
      <c r="AR12">
        <v>4805</v>
      </c>
      <c r="AS12">
        <v>2449</v>
      </c>
      <c r="AT12">
        <v>2090</v>
      </c>
      <c r="AU12">
        <v>2103</v>
      </c>
      <c r="AV12">
        <v>3224</v>
      </c>
      <c r="AW12">
        <v>4902</v>
      </c>
      <c r="AX12">
        <v>5860</v>
      </c>
      <c r="AY12">
        <v>2066</v>
      </c>
      <c r="AZ12">
        <v>954</v>
      </c>
      <c r="BA12">
        <v>11169</v>
      </c>
      <c r="BB12">
        <v>25617</v>
      </c>
      <c r="BC12">
        <v>58795</v>
      </c>
      <c r="BD12" s="24">
        <f t="shared" si="0"/>
        <v>6</v>
      </c>
    </row>
    <row r="13" spans="1:56" x14ac:dyDescent="0.35">
      <c r="A13" t="s">
        <v>603</v>
      </c>
      <c r="B13" s="18" t="s">
        <v>604</v>
      </c>
      <c r="C13" s="3">
        <v>4465</v>
      </c>
      <c r="D13" s="3">
        <v>3469</v>
      </c>
      <c r="E13" s="3">
        <v>2119</v>
      </c>
      <c r="F13" s="3">
        <v>1257</v>
      </c>
      <c r="G13" s="3">
        <v>3713</v>
      </c>
      <c r="H13" s="3">
        <v>2441</v>
      </c>
      <c r="I13" s="3">
        <v>1238</v>
      </c>
      <c r="J13" s="3">
        <v>480</v>
      </c>
      <c r="K13" s="3">
        <v>19182</v>
      </c>
      <c r="L13" s="3">
        <v>6124</v>
      </c>
      <c r="M13" s="3">
        <v>5749</v>
      </c>
      <c r="N13" s="3">
        <v>3366</v>
      </c>
      <c r="O13" s="3">
        <v>2719</v>
      </c>
      <c r="P13" s="3">
        <v>1224</v>
      </c>
      <c r="Q13" s="4">
        <v>513.06949319</v>
      </c>
      <c r="R13" s="4">
        <v>556.40704827000002</v>
      </c>
      <c r="S13" s="3">
        <v>10673</v>
      </c>
      <c r="T13" s="5">
        <v>3963.8175924000002</v>
      </c>
      <c r="U13" s="5">
        <v>4018.2984047999998</v>
      </c>
      <c r="V13" s="3">
        <v>77079</v>
      </c>
      <c r="W13">
        <v>446.38486189000002</v>
      </c>
      <c r="X13">
        <v>479.19924930000002</v>
      </c>
      <c r="Y13">
        <v>9192</v>
      </c>
      <c r="Z13">
        <v>469.82083884000002</v>
      </c>
      <c r="AA13">
        <v>472.10926911000001</v>
      </c>
      <c r="AB13">
        <v>9056</v>
      </c>
      <c r="AC13">
        <v>3073.2090042999998</v>
      </c>
      <c r="AD13">
        <v>3286.1536857000001</v>
      </c>
      <c r="AE13">
        <v>63035</v>
      </c>
      <c r="AF13">
        <v>56481.110887000003</v>
      </c>
      <c r="AG13">
        <v>61163.43447</v>
      </c>
      <c r="AH13">
        <v>1173237</v>
      </c>
      <c r="AI13">
        <v>383846.72639000003</v>
      </c>
      <c r="AJ13">
        <v>387709.72700000001</v>
      </c>
      <c r="AK13">
        <v>7437047.9833000004</v>
      </c>
      <c r="AL13">
        <v>1057496.3241000001</v>
      </c>
      <c r="AM13">
        <v>1131834.3162</v>
      </c>
      <c r="AN13">
        <v>21710845.853</v>
      </c>
      <c r="AO13">
        <v>472118.17891000002</v>
      </c>
      <c r="AP13">
        <v>470620.47287</v>
      </c>
      <c r="AQ13">
        <v>9027441.9107000008</v>
      </c>
      <c r="AR13">
        <v>4519</v>
      </c>
      <c r="AS13">
        <v>2098</v>
      </c>
      <c r="AT13">
        <v>1377</v>
      </c>
      <c r="AU13">
        <v>2485</v>
      </c>
      <c r="AV13">
        <v>3193</v>
      </c>
      <c r="AW13">
        <v>3514</v>
      </c>
      <c r="AX13">
        <v>6364</v>
      </c>
      <c r="AY13">
        <v>2007</v>
      </c>
      <c r="AZ13">
        <v>685</v>
      </c>
      <c r="BA13">
        <v>11865</v>
      </c>
      <c r="BB13">
        <v>22950</v>
      </c>
      <c r="BC13">
        <v>28220</v>
      </c>
      <c r="BD13" s="24">
        <f t="shared" si="0"/>
        <v>8</v>
      </c>
    </row>
    <row r="14" spans="1:56" x14ac:dyDescent="0.35">
      <c r="A14" t="s">
        <v>191</v>
      </c>
      <c r="B14" s="18" t="s">
        <v>192</v>
      </c>
      <c r="C14" s="3">
        <v>1406</v>
      </c>
      <c r="D14" s="3">
        <v>995</v>
      </c>
      <c r="E14" s="3">
        <v>633</v>
      </c>
      <c r="F14" s="3">
        <v>443</v>
      </c>
      <c r="G14" s="3">
        <v>1220</v>
      </c>
      <c r="H14" s="3">
        <v>786</v>
      </c>
      <c r="I14" s="3">
        <v>359</v>
      </c>
      <c r="J14" s="3">
        <v>169</v>
      </c>
      <c r="K14" s="3">
        <v>6011</v>
      </c>
      <c r="L14" s="3">
        <v>1786</v>
      </c>
      <c r="M14" s="3">
        <v>954</v>
      </c>
      <c r="N14" s="3">
        <v>1541</v>
      </c>
      <c r="O14" s="3">
        <v>1018</v>
      </c>
      <c r="P14" s="3">
        <v>712</v>
      </c>
      <c r="Q14" s="4">
        <v>544.60333929000001</v>
      </c>
      <c r="R14" s="4">
        <v>571.95142238999995</v>
      </c>
      <c r="S14" s="3">
        <v>3438</v>
      </c>
      <c r="T14" s="5">
        <v>4010.5055928000002</v>
      </c>
      <c r="U14" s="6">
        <v>4048.4112460000001</v>
      </c>
      <c r="V14" s="3">
        <v>24335</v>
      </c>
      <c r="W14">
        <v>427.85750611999998</v>
      </c>
      <c r="X14">
        <v>446.18199966999998</v>
      </c>
      <c r="Y14">
        <v>2682</v>
      </c>
      <c r="Z14">
        <v>336.43775625000001</v>
      </c>
      <c r="AA14">
        <v>338.54599899999999</v>
      </c>
      <c r="AB14">
        <v>2035</v>
      </c>
      <c r="AC14">
        <v>4370.6367148999998</v>
      </c>
      <c r="AD14">
        <v>4538.6790883000003</v>
      </c>
      <c r="AE14">
        <v>27282</v>
      </c>
      <c r="AF14">
        <v>62811.222725</v>
      </c>
      <c r="AG14">
        <v>65868.907003999993</v>
      </c>
      <c r="AH14">
        <v>395938</v>
      </c>
      <c r="AI14">
        <v>483870.15097999998</v>
      </c>
      <c r="AJ14">
        <v>486972.04311999999</v>
      </c>
      <c r="AK14">
        <v>2927188.9512</v>
      </c>
      <c r="AL14">
        <v>1127868.1015000001</v>
      </c>
      <c r="AM14">
        <v>1173132.6157</v>
      </c>
      <c r="AN14">
        <v>7051700.1530999998</v>
      </c>
      <c r="AO14">
        <v>378637.01851000002</v>
      </c>
      <c r="AP14">
        <v>379684.31955000001</v>
      </c>
      <c r="AQ14">
        <v>2282282.4448000002</v>
      </c>
      <c r="AR14">
        <v>1229</v>
      </c>
      <c r="AS14">
        <v>688</v>
      </c>
      <c r="AT14">
        <v>476</v>
      </c>
      <c r="AU14">
        <v>656</v>
      </c>
      <c r="AV14">
        <v>930</v>
      </c>
      <c r="AW14">
        <v>1096</v>
      </c>
      <c r="AX14">
        <v>1265</v>
      </c>
      <c r="AY14">
        <v>562</v>
      </c>
      <c r="AZ14">
        <v>208</v>
      </c>
      <c r="BA14">
        <v>3831</v>
      </c>
      <c r="BB14">
        <v>8409</v>
      </c>
      <c r="BC14">
        <v>15042</v>
      </c>
      <c r="BD14" s="24">
        <f t="shared" si="0"/>
        <v>17</v>
      </c>
    </row>
    <row r="15" spans="1:56" x14ac:dyDescent="0.35">
      <c r="A15" t="s">
        <v>255</v>
      </c>
      <c r="B15" s="18" t="s">
        <v>256</v>
      </c>
      <c r="C15" s="3">
        <v>3276</v>
      </c>
      <c r="D15" s="3">
        <v>2623</v>
      </c>
      <c r="E15" s="3">
        <v>1557</v>
      </c>
      <c r="F15" s="3">
        <v>988</v>
      </c>
      <c r="G15" s="3">
        <v>2574</v>
      </c>
      <c r="H15" s="3">
        <v>1870</v>
      </c>
      <c r="I15" s="3">
        <v>906</v>
      </c>
      <c r="J15" s="3">
        <v>393</v>
      </c>
      <c r="K15" s="3">
        <v>14187</v>
      </c>
      <c r="L15" s="3">
        <v>2699</v>
      </c>
      <c r="M15" s="3">
        <v>3930</v>
      </c>
      <c r="N15" s="3">
        <v>2080</v>
      </c>
      <c r="O15" s="3">
        <v>2444</v>
      </c>
      <c r="P15" s="3">
        <v>3034</v>
      </c>
      <c r="Q15" s="4">
        <v>572.38715912999999</v>
      </c>
      <c r="R15" s="4">
        <v>584.61972228000002</v>
      </c>
      <c r="S15" s="3">
        <v>8294</v>
      </c>
      <c r="T15" s="5">
        <v>2992.0985940999999</v>
      </c>
      <c r="U15" s="5">
        <v>3007.6830902000002</v>
      </c>
      <c r="V15" s="3">
        <v>42670</v>
      </c>
      <c r="W15">
        <v>350.05692262000002</v>
      </c>
      <c r="X15">
        <v>355.53675900000002</v>
      </c>
      <c r="Y15">
        <v>5044</v>
      </c>
      <c r="Z15">
        <v>357.28556772000002</v>
      </c>
      <c r="AA15">
        <v>358.00380630000001</v>
      </c>
      <c r="AB15">
        <v>5079</v>
      </c>
      <c r="AC15">
        <v>4177.3675695000002</v>
      </c>
      <c r="AD15">
        <v>4233.2417001000003</v>
      </c>
      <c r="AE15">
        <v>60057</v>
      </c>
      <c r="AF15">
        <v>66380.514095999999</v>
      </c>
      <c r="AG15">
        <v>67751.674067999993</v>
      </c>
      <c r="AH15">
        <v>961193</v>
      </c>
      <c r="AI15">
        <v>355908.36145999999</v>
      </c>
      <c r="AJ15">
        <v>357250.72242000001</v>
      </c>
      <c r="AK15">
        <v>5068315.9989999998</v>
      </c>
      <c r="AL15">
        <v>1112511.9397</v>
      </c>
      <c r="AM15">
        <v>1127565.3709</v>
      </c>
      <c r="AN15">
        <v>15996769.918</v>
      </c>
      <c r="AO15">
        <v>375639.99031999998</v>
      </c>
      <c r="AP15">
        <v>375670.54378000001</v>
      </c>
      <c r="AQ15">
        <v>5329638.0045999996</v>
      </c>
      <c r="AR15">
        <v>2399</v>
      </c>
      <c r="AS15">
        <v>1329</v>
      </c>
      <c r="AT15">
        <v>1167</v>
      </c>
      <c r="AU15">
        <v>1014</v>
      </c>
      <c r="AV15">
        <v>1668</v>
      </c>
      <c r="AW15">
        <v>2362</v>
      </c>
      <c r="AX15">
        <v>3178</v>
      </c>
      <c r="AY15">
        <v>1413</v>
      </c>
      <c r="AZ15">
        <v>488</v>
      </c>
      <c r="BA15">
        <v>6198</v>
      </c>
      <c r="BB15">
        <v>17422</v>
      </c>
      <c r="BC15">
        <v>36437</v>
      </c>
      <c r="BD15" s="24">
        <f t="shared" si="0"/>
        <v>8</v>
      </c>
    </row>
    <row r="16" spans="1:56" x14ac:dyDescent="0.35">
      <c r="A16" t="s">
        <v>291</v>
      </c>
      <c r="B16" s="18" t="s">
        <v>292</v>
      </c>
      <c r="C16" s="3">
        <v>2714</v>
      </c>
      <c r="D16" s="3">
        <v>2000</v>
      </c>
      <c r="E16" s="3">
        <v>1251</v>
      </c>
      <c r="F16" s="3">
        <v>818</v>
      </c>
      <c r="G16" s="3">
        <v>2358</v>
      </c>
      <c r="H16" s="3">
        <v>1598</v>
      </c>
      <c r="I16" s="3">
        <v>840</v>
      </c>
      <c r="J16" s="3">
        <v>391</v>
      </c>
      <c r="K16" s="3">
        <v>11970</v>
      </c>
      <c r="L16" s="3">
        <v>0</v>
      </c>
      <c r="M16" s="3">
        <v>1847</v>
      </c>
      <c r="N16" s="3">
        <v>1320</v>
      </c>
      <c r="O16" s="3">
        <v>2949</v>
      </c>
      <c r="P16" s="3">
        <v>5854</v>
      </c>
      <c r="Q16" s="4">
        <v>487.31181856000001</v>
      </c>
      <c r="R16" s="4">
        <v>437.67752715</v>
      </c>
      <c r="S16" s="3">
        <v>5239</v>
      </c>
      <c r="T16" s="5">
        <v>3779.6392815999998</v>
      </c>
      <c r="U16" s="5">
        <v>3783.7092732000001</v>
      </c>
      <c r="V16" s="3">
        <v>45291</v>
      </c>
      <c r="W16">
        <v>349.06623311999999</v>
      </c>
      <c r="X16">
        <v>314.70342522999999</v>
      </c>
      <c r="Y16">
        <v>3767</v>
      </c>
      <c r="Z16">
        <v>332.66972206999998</v>
      </c>
      <c r="AA16">
        <v>337.51044277</v>
      </c>
      <c r="AB16">
        <v>4040</v>
      </c>
      <c r="AC16">
        <v>4765.0929431000004</v>
      </c>
      <c r="AD16">
        <v>4282.0384293999996</v>
      </c>
      <c r="AE16">
        <v>51256</v>
      </c>
      <c r="AF16">
        <v>54559.218356999998</v>
      </c>
      <c r="AG16">
        <v>49001.002505999997</v>
      </c>
      <c r="AH16">
        <v>586542</v>
      </c>
      <c r="AI16">
        <v>406018.10918999999</v>
      </c>
      <c r="AJ16">
        <v>406861.15354999999</v>
      </c>
      <c r="AK16">
        <v>4870128.0078999996</v>
      </c>
      <c r="AL16">
        <v>1071772.7071</v>
      </c>
      <c r="AM16">
        <v>964043.18056000001</v>
      </c>
      <c r="AN16">
        <v>11539596.870999999</v>
      </c>
      <c r="AO16">
        <v>339408.96126000001</v>
      </c>
      <c r="AP16">
        <v>348071.48832</v>
      </c>
      <c r="AQ16">
        <v>4166415.7152</v>
      </c>
      <c r="AR16">
        <v>2625</v>
      </c>
      <c r="AS16">
        <v>1122</v>
      </c>
      <c r="AT16">
        <v>628</v>
      </c>
      <c r="AU16">
        <v>1163</v>
      </c>
      <c r="AV16">
        <v>1363</v>
      </c>
      <c r="AW16">
        <v>1241</v>
      </c>
      <c r="AX16">
        <v>2901</v>
      </c>
      <c r="AY16">
        <v>867</v>
      </c>
      <c r="AZ16">
        <v>272</v>
      </c>
      <c r="BA16">
        <v>7429</v>
      </c>
      <c r="BB16">
        <v>17481</v>
      </c>
      <c r="BC16">
        <v>26346</v>
      </c>
      <c r="BD16" s="24">
        <f t="shared" si="0"/>
        <v>21</v>
      </c>
    </row>
    <row r="17" spans="1:56" x14ac:dyDescent="0.35">
      <c r="A17" t="s">
        <v>445</v>
      </c>
      <c r="B17" s="18" t="s">
        <v>446</v>
      </c>
      <c r="C17" s="3">
        <v>2297</v>
      </c>
      <c r="D17" s="3">
        <v>1709</v>
      </c>
      <c r="E17" s="3">
        <v>1097</v>
      </c>
      <c r="F17" s="3">
        <v>721</v>
      </c>
      <c r="G17" s="3">
        <v>2008</v>
      </c>
      <c r="H17" s="3">
        <v>1314</v>
      </c>
      <c r="I17" s="3">
        <v>706</v>
      </c>
      <c r="J17" s="3">
        <v>267</v>
      </c>
      <c r="K17" s="3">
        <v>10119</v>
      </c>
      <c r="L17" s="3">
        <v>1457</v>
      </c>
      <c r="M17" s="3">
        <v>2206</v>
      </c>
      <c r="N17" s="3">
        <v>2681</v>
      </c>
      <c r="O17" s="3">
        <v>2905</v>
      </c>
      <c r="P17" s="3">
        <v>870</v>
      </c>
      <c r="Q17" s="4">
        <v>526.53121848000001</v>
      </c>
      <c r="R17" s="4">
        <v>529.49896235000006</v>
      </c>
      <c r="S17" s="3">
        <v>5358</v>
      </c>
      <c r="T17" s="5">
        <v>2535.4733253999998</v>
      </c>
      <c r="U17" s="5">
        <v>2541.5554897000002</v>
      </c>
      <c r="V17" s="3">
        <v>25718</v>
      </c>
      <c r="W17">
        <v>398.71807404999998</v>
      </c>
      <c r="X17">
        <v>400.73129755999997</v>
      </c>
      <c r="Y17">
        <v>4055</v>
      </c>
      <c r="Z17">
        <v>390.21636343</v>
      </c>
      <c r="AA17">
        <v>394.11008993000002</v>
      </c>
      <c r="AB17">
        <v>3988</v>
      </c>
      <c r="AC17">
        <v>3451.3333560000001</v>
      </c>
      <c r="AD17">
        <v>3460.3221662000001</v>
      </c>
      <c r="AE17">
        <v>35015</v>
      </c>
      <c r="AF17">
        <v>60700.598286</v>
      </c>
      <c r="AG17">
        <v>61010.475342999998</v>
      </c>
      <c r="AH17">
        <v>617365</v>
      </c>
      <c r="AI17">
        <v>286571.91326</v>
      </c>
      <c r="AJ17">
        <v>287025.58169999998</v>
      </c>
      <c r="AK17">
        <v>2904411.8612000002</v>
      </c>
      <c r="AL17">
        <v>1010205.0256000001</v>
      </c>
      <c r="AM17">
        <v>1014120.6591</v>
      </c>
      <c r="AN17">
        <v>10261886.949999999</v>
      </c>
      <c r="AO17">
        <v>409551.88274999999</v>
      </c>
      <c r="AP17">
        <v>414185.28565999999</v>
      </c>
      <c r="AQ17">
        <v>4191140.9056000002</v>
      </c>
      <c r="AR17">
        <v>1997</v>
      </c>
      <c r="AS17">
        <v>1022</v>
      </c>
      <c r="AT17">
        <v>713</v>
      </c>
      <c r="AU17">
        <v>1040</v>
      </c>
      <c r="AV17">
        <v>1406</v>
      </c>
      <c r="AW17">
        <v>1609</v>
      </c>
      <c r="AX17">
        <v>2911</v>
      </c>
      <c r="AY17">
        <v>835</v>
      </c>
      <c r="AZ17">
        <v>242</v>
      </c>
      <c r="BA17">
        <v>6132</v>
      </c>
      <c r="BB17">
        <v>12005</v>
      </c>
      <c r="BC17">
        <v>16878</v>
      </c>
      <c r="BD17" s="24">
        <f t="shared" si="0"/>
        <v>9</v>
      </c>
    </row>
    <row r="18" spans="1:56" x14ac:dyDescent="0.35">
      <c r="A18" t="s">
        <v>104</v>
      </c>
      <c r="B18" s="18" t="s">
        <v>105</v>
      </c>
      <c r="C18" s="3">
        <v>3461</v>
      </c>
      <c r="D18" s="3">
        <v>2839</v>
      </c>
      <c r="E18" s="3">
        <v>1997</v>
      </c>
      <c r="F18" s="3">
        <v>1408</v>
      </c>
      <c r="G18" s="3">
        <v>3010</v>
      </c>
      <c r="H18" s="3">
        <v>2113</v>
      </c>
      <c r="I18" s="3">
        <v>1241</v>
      </c>
      <c r="J18" s="3">
        <v>587</v>
      </c>
      <c r="K18" s="3">
        <v>16656</v>
      </c>
      <c r="L18" s="3">
        <v>409</v>
      </c>
      <c r="M18" s="3">
        <v>1368</v>
      </c>
      <c r="N18" s="3">
        <v>3020</v>
      </c>
      <c r="O18" s="3">
        <v>4518</v>
      </c>
      <c r="P18" s="3">
        <v>7341</v>
      </c>
      <c r="Q18" s="4">
        <v>441.25453024000001</v>
      </c>
      <c r="R18" s="4">
        <v>409.76224783999999</v>
      </c>
      <c r="S18" s="3">
        <v>6825</v>
      </c>
      <c r="T18" s="5">
        <v>2470.0162704999998</v>
      </c>
      <c r="U18" s="5">
        <v>2448.9073007000002</v>
      </c>
      <c r="V18" s="3">
        <v>40789</v>
      </c>
      <c r="W18">
        <v>354.48247906</v>
      </c>
      <c r="X18">
        <v>331.83237272000002</v>
      </c>
      <c r="Y18">
        <v>5527</v>
      </c>
      <c r="Z18">
        <v>222.5495636</v>
      </c>
      <c r="AA18">
        <v>221.42170988999999</v>
      </c>
      <c r="AB18">
        <v>3688</v>
      </c>
      <c r="AC18">
        <v>3352.7453111999998</v>
      </c>
      <c r="AD18">
        <v>3150.0960614999999</v>
      </c>
      <c r="AE18">
        <v>52468</v>
      </c>
      <c r="AF18">
        <v>52927.506425</v>
      </c>
      <c r="AG18">
        <v>49214.517290999996</v>
      </c>
      <c r="AH18">
        <v>819717</v>
      </c>
      <c r="AI18">
        <v>301729.50438</v>
      </c>
      <c r="AJ18">
        <v>300026.87943999999</v>
      </c>
      <c r="AK18">
        <v>4997247.7039000001</v>
      </c>
      <c r="AL18">
        <v>970949.83239999996</v>
      </c>
      <c r="AM18">
        <v>911123.07657999999</v>
      </c>
      <c r="AN18">
        <v>15175665.963</v>
      </c>
      <c r="AO18">
        <v>242194.80225000001</v>
      </c>
      <c r="AP18">
        <v>242384.90075</v>
      </c>
      <c r="AQ18">
        <v>4037162.9068</v>
      </c>
      <c r="AR18">
        <v>2487</v>
      </c>
      <c r="AS18">
        <v>1484</v>
      </c>
      <c r="AT18">
        <v>1162</v>
      </c>
      <c r="AU18">
        <v>1320</v>
      </c>
      <c r="AV18">
        <v>1983</v>
      </c>
      <c r="AW18">
        <v>2224</v>
      </c>
      <c r="AX18">
        <v>2534</v>
      </c>
      <c r="AY18">
        <v>793</v>
      </c>
      <c r="AZ18">
        <v>361</v>
      </c>
      <c r="BA18">
        <v>7338</v>
      </c>
      <c r="BB18">
        <v>17645</v>
      </c>
      <c r="BC18">
        <v>27485</v>
      </c>
      <c r="BD18" s="24">
        <f t="shared" si="0"/>
        <v>28</v>
      </c>
    </row>
    <row r="19" spans="1:56" x14ac:dyDescent="0.35">
      <c r="A19" t="s">
        <v>165</v>
      </c>
      <c r="B19" s="18" t="s">
        <v>166</v>
      </c>
      <c r="C19" s="3">
        <v>2772</v>
      </c>
      <c r="D19" s="3">
        <v>2333</v>
      </c>
      <c r="E19" s="3">
        <v>1531</v>
      </c>
      <c r="F19" s="3">
        <v>983</v>
      </c>
      <c r="G19" s="3">
        <v>2405</v>
      </c>
      <c r="H19" s="3">
        <v>1667</v>
      </c>
      <c r="I19" s="3">
        <v>989</v>
      </c>
      <c r="J19" s="3">
        <v>407</v>
      </c>
      <c r="K19" s="3">
        <v>13087</v>
      </c>
      <c r="L19" s="3">
        <v>1305</v>
      </c>
      <c r="M19" s="3">
        <v>3226</v>
      </c>
      <c r="N19" s="3">
        <v>1580</v>
      </c>
      <c r="O19" s="3">
        <v>3843</v>
      </c>
      <c r="P19" s="3">
        <v>3133</v>
      </c>
      <c r="Q19" s="4">
        <v>544.84562585000003</v>
      </c>
      <c r="R19" s="6">
        <v>540.84205699999995</v>
      </c>
      <c r="S19" s="3">
        <v>7078</v>
      </c>
      <c r="T19" s="5">
        <v>3252.3811673</v>
      </c>
      <c r="U19" s="6">
        <v>3250.2483379999999</v>
      </c>
      <c r="V19" s="3">
        <v>42536</v>
      </c>
      <c r="W19">
        <v>362.88149039000001</v>
      </c>
      <c r="X19">
        <v>360.66325361000003</v>
      </c>
      <c r="Y19">
        <v>4720</v>
      </c>
      <c r="Z19">
        <v>346.05357161000001</v>
      </c>
      <c r="AA19">
        <v>346.14502942000001</v>
      </c>
      <c r="AB19">
        <v>4530</v>
      </c>
      <c r="AC19">
        <v>3554.6213478999998</v>
      </c>
      <c r="AD19">
        <v>3537.6327652999998</v>
      </c>
      <c r="AE19">
        <v>46297</v>
      </c>
      <c r="AF19">
        <v>61083.305246000004</v>
      </c>
      <c r="AG19">
        <v>60667.532665999999</v>
      </c>
      <c r="AH19">
        <v>793956</v>
      </c>
      <c r="AI19">
        <v>380668.76801</v>
      </c>
      <c r="AJ19">
        <v>380712.73194000003</v>
      </c>
      <c r="AK19">
        <v>4982387.523</v>
      </c>
      <c r="AL19">
        <v>991521.50820000004</v>
      </c>
      <c r="AM19">
        <v>986038.88456999999</v>
      </c>
      <c r="AN19">
        <v>12904290.881999999</v>
      </c>
      <c r="AO19">
        <v>376978.52233000001</v>
      </c>
      <c r="AP19">
        <v>377034.02914</v>
      </c>
      <c r="AQ19">
        <v>4934244.3393000001</v>
      </c>
      <c r="AR19">
        <v>2802</v>
      </c>
      <c r="AS19">
        <v>1311</v>
      </c>
      <c r="AT19">
        <v>884</v>
      </c>
      <c r="AU19">
        <v>1155</v>
      </c>
      <c r="AV19">
        <v>1734</v>
      </c>
      <c r="AW19">
        <v>1831</v>
      </c>
      <c r="AX19">
        <v>3197</v>
      </c>
      <c r="AY19">
        <v>946</v>
      </c>
      <c r="AZ19">
        <v>387</v>
      </c>
      <c r="BA19">
        <v>6393</v>
      </c>
      <c r="BB19">
        <v>15716</v>
      </c>
      <c r="BC19">
        <v>24188</v>
      </c>
      <c r="BD19" s="24">
        <f t="shared" si="0"/>
        <v>7</v>
      </c>
    </row>
    <row r="20" spans="1:56" x14ac:dyDescent="0.35">
      <c r="A20" t="s">
        <v>651</v>
      </c>
      <c r="B20" s="18" t="s">
        <v>652</v>
      </c>
      <c r="C20" s="3">
        <v>4395</v>
      </c>
      <c r="D20" s="3">
        <v>3504</v>
      </c>
      <c r="E20" s="3">
        <v>2393</v>
      </c>
      <c r="F20" s="3">
        <v>1448</v>
      </c>
      <c r="G20" s="3">
        <v>3483</v>
      </c>
      <c r="H20" s="3">
        <v>2482</v>
      </c>
      <c r="I20" s="3">
        <v>1354</v>
      </c>
      <c r="J20" s="3">
        <v>579</v>
      </c>
      <c r="K20" s="3">
        <v>19638</v>
      </c>
      <c r="L20" s="3">
        <v>609</v>
      </c>
      <c r="M20" s="3">
        <v>3305</v>
      </c>
      <c r="N20" s="3">
        <v>3054</v>
      </c>
      <c r="O20" s="3">
        <v>6463</v>
      </c>
      <c r="P20" s="3">
        <v>6207</v>
      </c>
      <c r="Q20" s="4">
        <v>658.78951016999997</v>
      </c>
      <c r="R20" s="4">
        <v>618.64752010999996</v>
      </c>
      <c r="S20" s="3">
        <v>12149</v>
      </c>
      <c r="T20" s="5">
        <v>3610.9804780999998</v>
      </c>
      <c r="U20" s="5">
        <v>3585.4975048000001</v>
      </c>
      <c r="V20" s="3">
        <v>70412</v>
      </c>
      <c r="W20">
        <v>401.88187362999997</v>
      </c>
      <c r="X20">
        <v>378.55178734999998</v>
      </c>
      <c r="Y20">
        <v>7434</v>
      </c>
      <c r="Z20">
        <v>342.59407675</v>
      </c>
      <c r="AA20">
        <v>342.44831448999997</v>
      </c>
      <c r="AB20">
        <v>6725</v>
      </c>
      <c r="AC20">
        <v>4433.7396320999997</v>
      </c>
      <c r="AD20">
        <v>4179.3461655999999</v>
      </c>
      <c r="AE20">
        <v>82074</v>
      </c>
      <c r="AF20">
        <v>82935.334545000005</v>
      </c>
      <c r="AG20">
        <v>77911.396273000006</v>
      </c>
      <c r="AH20">
        <v>1530024</v>
      </c>
      <c r="AI20">
        <v>363730.57423999999</v>
      </c>
      <c r="AJ20">
        <v>361760.45828000002</v>
      </c>
      <c r="AK20">
        <v>7104251.8795999996</v>
      </c>
      <c r="AL20">
        <v>1154680.7601999999</v>
      </c>
      <c r="AM20">
        <v>1087879.9072</v>
      </c>
      <c r="AN20">
        <v>21363785.618000001</v>
      </c>
      <c r="AO20">
        <v>367909.47084000002</v>
      </c>
      <c r="AP20">
        <v>369991.21756000002</v>
      </c>
      <c r="AQ20">
        <v>7265887.5303999996</v>
      </c>
      <c r="AR20">
        <v>3818</v>
      </c>
      <c r="AS20">
        <v>1739</v>
      </c>
      <c r="AT20">
        <v>1354</v>
      </c>
      <c r="AU20">
        <v>1795</v>
      </c>
      <c r="AV20">
        <v>2453</v>
      </c>
      <c r="AW20">
        <v>3186</v>
      </c>
      <c r="AX20">
        <v>4732</v>
      </c>
      <c r="AY20">
        <v>1480</v>
      </c>
      <c r="AZ20">
        <v>513</v>
      </c>
      <c r="BA20">
        <v>10632</v>
      </c>
      <c r="BB20">
        <v>24338</v>
      </c>
      <c r="BC20">
        <v>47104</v>
      </c>
      <c r="BD20" s="24">
        <f t="shared" si="0"/>
        <v>6</v>
      </c>
    </row>
    <row r="21" spans="1:56" x14ac:dyDescent="0.35">
      <c r="A21" t="s">
        <v>619</v>
      </c>
      <c r="B21" s="18" t="s">
        <v>620</v>
      </c>
      <c r="C21" s="3">
        <v>15725</v>
      </c>
      <c r="D21" s="3">
        <v>12389</v>
      </c>
      <c r="E21" s="3">
        <v>8133</v>
      </c>
      <c r="F21" s="3">
        <v>5261</v>
      </c>
      <c r="G21" s="3">
        <v>12674</v>
      </c>
      <c r="H21" s="3">
        <v>9236</v>
      </c>
      <c r="I21" s="3">
        <v>4888</v>
      </c>
      <c r="J21" s="3">
        <v>2094</v>
      </c>
      <c r="K21" s="3">
        <v>70400</v>
      </c>
      <c r="L21" s="3">
        <v>33374</v>
      </c>
      <c r="M21" s="3">
        <v>14538</v>
      </c>
      <c r="N21" s="3">
        <v>11970</v>
      </c>
      <c r="O21" s="3">
        <v>6210</v>
      </c>
      <c r="P21" s="3">
        <v>4308</v>
      </c>
      <c r="Q21" s="4">
        <v>525.71121464999999</v>
      </c>
      <c r="R21" s="4">
        <v>604.67329544999996</v>
      </c>
      <c r="S21" s="3">
        <v>42569</v>
      </c>
      <c r="T21" s="5">
        <v>4190.3979650000001</v>
      </c>
      <c r="U21" s="5">
        <v>4260.9090908999997</v>
      </c>
      <c r="V21" s="3">
        <v>299968</v>
      </c>
      <c r="W21">
        <v>398.32139867000001</v>
      </c>
      <c r="X21">
        <v>452.88352272999998</v>
      </c>
      <c r="Y21">
        <v>31883</v>
      </c>
      <c r="Z21">
        <v>357.96200864999997</v>
      </c>
      <c r="AA21">
        <v>355.07102272999998</v>
      </c>
      <c r="AB21">
        <v>24997</v>
      </c>
      <c r="AC21">
        <v>3682.6564666999998</v>
      </c>
      <c r="AD21">
        <v>4185.2556818000003</v>
      </c>
      <c r="AE21">
        <v>294642</v>
      </c>
      <c r="AF21">
        <v>59542.314439000002</v>
      </c>
      <c r="AG21">
        <v>68397.940340999994</v>
      </c>
      <c r="AH21">
        <v>4815215</v>
      </c>
      <c r="AI21">
        <v>421319.47898000001</v>
      </c>
      <c r="AJ21">
        <v>426771.29664999997</v>
      </c>
      <c r="AK21">
        <v>30044699.284000002</v>
      </c>
      <c r="AL21">
        <v>1032313.9118999999</v>
      </c>
      <c r="AM21">
        <v>1172512.3851999999</v>
      </c>
      <c r="AN21">
        <v>82544871.919</v>
      </c>
      <c r="AO21">
        <v>404430.77483000001</v>
      </c>
      <c r="AP21">
        <v>394073.04904000001</v>
      </c>
      <c r="AQ21">
        <v>27742742.651999999</v>
      </c>
      <c r="AR21">
        <v>14271</v>
      </c>
      <c r="AS21">
        <v>7636</v>
      </c>
      <c r="AT21">
        <v>5732</v>
      </c>
      <c r="AU21">
        <v>7732</v>
      </c>
      <c r="AV21">
        <v>10803</v>
      </c>
      <c r="AW21">
        <v>13348</v>
      </c>
      <c r="AX21">
        <v>17448</v>
      </c>
      <c r="AY21">
        <v>5390</v>
      </c>
      <c r="AZ21">
        <v>2159</v>
      </c>
      <c r="BA21">
        <v>38155</v>
      </c>
      <c r="BB21">
        <v>90412</v>
      </c>
      <c r="BC21">
        <v>166075</v>
      </c>
      <c r="BD21" s="24">
        <f t="shared" si="0"/>
        <v>10</v>
      </c>
    </row>
    <row r="22" spans="1:56" x14ac:dyDescent="0.35">
      <c r="A22" t="s">
        <v>373</v>
      </c>
      <c r="B22" s="18" t="s">
        <v>374</v>
      </c>
      <c r="C22" s="3">
        <v>1957</v>
      </c>
      <c r="D22" s="3">
        <v>1453</v>
      </c>
      <c r="E22" s="3">
        <v>935</v>
      </c>
      <c r="F22" s="3">
        <v>595</v>
      </c>
      <c r="G22" s="3">
        <v>1616</v>
      </c>
      <c r="H22" s="3">
        <v>1150</v>
      </c>
      <c r="I22" s="3">
        <v>579</v>
      </c>
      <c r="J22" s="3">
        <v>242</v>
      </c>
      <c r="K22" s="3">
        <v>8527</v>
      </c>
      <c r="L22" s="3">
        <v>0</v>
      </c>
      <c r="M22" s="3">
        <v>284</v>
      </c>
      <c r="N22" s="3">
        <v>1553</v>
      </c>
      <c r="O22" s="3">
        <v>3629</v>
      </c>
      <c r="P22" s="3">
        <v>3061</v>
      </c>
      <c r="Q22" s="4">
        <v>444.65544346000001</v>
      </c>
      <c r="R22" s="4">
        <v>394.04245337999998</v>
      </c>
      <c r="S22" s="3">
        <v>3360</v>
      </c>
      <c r="T22" s="5">
        <v>2470.2665192999998</v>
      </c>
      <c r="U22" s="5">
        <v>2456.4325085</v>
      </c>
      <c r="V22" s="3">
        <v>20946</v>
      </c>
      <c r="W22">
        <v>440.0030324</v>
      </c>
      <c r="X22">
        <v>392.04878621</v>
      </c>
      <c r="Y22">
        <v>3343</v>
      </c>
      <c r="Z22">
        <v>321.98449528999998</v>
      </c>
      <c r="AA22">
        <v>326.02322035999998</v>
      </c>
      <c r="AB22">
        <v>2780</v>
      </c>
      <c r="AC22">
        <v>3401.0001542999998</v>
      </c>
      <c r="AD22">
        <v>3023.9240061</v>
      </c>
      <c r="AE22">
        <v>25785</v>
      </c>
      <c r="AF22">
        <v>57238.604729999999</v>
      </c>
      <c r="AG22">
        <v>50704.350885</v>
      </c>
      <c r="AH22">
        <v>432356</v>
      </c>
      <c r="AI22">
        <v>280023.73985000001</v>
      </c>
      <c r="AJ22">
        <v>278975.26655</v>
      </c>
      <c r="AK22">
        <v>2378822.0978999999</v>
      </c>
      <c r="AL22">
        <v>1078168.6804</v>
      </c>
      <c r="AM22">
        <v>959648.60993000004</v>
      </c>
      <c r="AN22">
        <v>8182923.6968999999</v>
      </c>
      <c r="AO22">
        <v>337370.53729000001</v>
      </c>
      <c r="AP22">
        <v>345903.00971999997</v>
      </c>
      <c r="AQ22">
        <v>2949514.9638999999</v>
      </c>
      <c r="AR22">
        <v>1688</v>
      </c>
      <c r="AS22">
        <v>742</v>
      </c>
      <c r="AT22">
        <v>532</v>
      </c>
      <c r="AU22">
        <v>917</v>
      </c>
      <c r="AV22">
        <v>1130</v>
      </c>
      <c r="AW22">
        <v>1296</v>
      </c>
      <c r="AX22">
        <v>1843</v>
      </c>
      <c r="AY22">
        <v>661</v>
      </c>
      <c r="AZ22">
        <v>276</v>
      </c>
      <c r="BA22">
        <v>5122</v>
      </c>
      <c r="BB22">
        <v>8559</v>
      </c>
      <c r="BC22">
        <v>12104</v>
      </c>
      <c r="BD22" s="24">
        <f t="shared" si="0"/>
        <v>5</v>
      </c>
    </row>
    <row r="23" spans="1:56" x14ac:dyDescent="0.35">
      <c r="A23" t="s">
        <v>76</v>
      </c>
      <c r="B23" s="18" t="s">
        <v>77</v>
      </c>
      <c r="C23" s="3">
        <v>2057</v>
      </c>
      <c r="D23" s="3">
        <v>1568</v>
      </c>
      <c r="E23" s="3">
        <v>1040</v>
      </c>
      <c r="F23" s="3">
        <v>575</v>
      </c>
      <c r="G23" s="3">
        <v>1821</v>
      </c>
      <c r="H23" s="3">
        <v>1103</v>
      </c>
      <c r="I23" s="3">
        <v>547</v>
      </c>
      <c r="J23" s="3">
        <v>224</v>
      </c>
      <c r="K23" s="3">
        <v>8935</v>
      </c>
      <c r="L23" s="3">
        <v>3615</v>
      </c>
      <c r="M23" s="3">
        <v>1899</v>
      </c>
      <c r="N23" s="3">
        <v>845</v>
      </c>
      <c r="O23" s="3">
        <v>1881</v>
      </c>
      <c r="P23" s="3">
        <v>695</v>
      </c>
      <c r="Q23" s="4">
        <v>544.32817605000002</v>
      </c>
      <c r="R23" s="4">
        <v>595.52322328000002</v>
      </c>
      <c r="S23" s="3">
        <v>5321</v>
      </c>
      <c r="T23" s="5">
        <v>2483.5998923000002</v>
      </c>
      <c r="U23" s="5">
        <v>2528.4834919</v>
      </c>
      <c r="V23" s="3">
        <v>22592</v>
      </c>
      <c r="W23">
        <v>402.86979409999998</v>
      </c>
      <c r="X23">
        <v>434.91885841999999</v>
      </c>
      <c r="Y23">
        <v>3886</v>
      </c>
      <c r="Z23">
        <v>306.50302399999998</v>
      </c>
      <c r="AA23">
        <v>308.11415780999999</v>
      </c>
      <c r="AB23">
        <v>2753</v>
      </c>
      <c r="AC23">
        <v>4126.8363191999997</v>
      </c>
      <c r="AD23">
        <v>4437.1572468000004</v>
      </c>
      <c r="AE23">
        <v>39646</v>
      </c>
      <c r="AF23">
        <v>62218.978589999999</v>
      </c>
      <c r="AG23">
        <v>67921.544488</v>
      </c>
      <c r="AH23">
        <v>606879</v>
      </c>
      <c r="AI23">
        <v>296120.22631</v>
      </c>
      <c r="AJ23">
        <v>300097.97616999998</v>
      </c>
      <c r="AK23">
        <v>2681375.4171000002</v>
      </c>
      <c r="AL23">
        <v>1078784.9034</v>
      </c>
      <c r="AM23">
        <v>1160502.3392</v>
      </c>
      <c r="AN23">
        <v>10369088.401000001</v>
      </c>
      <c r="AO23">
        <v>356616.86689</v>
      </c>
      <c r="AP23">
        <v>355082.34908999997</v>
      </c>
      <c r="AQ23">
        <v>3172660.7891000002</v>
      </c>
      <c r="AR23">
        <v>1924</v>
      </c>
      <c r="AS23">
        <v>1090</v>
      </c>
      <c r="AT23">
        <v>557</v>
      </c>
      <c r="AU23">
        <v>1132</v>
      </c>
      <c r="AV23">
        <v>1523</v>
      </c>
      <c r="AW23">
        <v>1231</v>
      </c>
      <c r="AX23">
        <v>1893</v>
      </c>
      <c r="AY23">
        <v>668</v>
      </c>
      <c r="AZ23">
        <v>192</v>
      </c>
      <c r="BA23">
        <v>6522</v>
      </c>
      <c r="BB23">
        <v>15382</v>
      </c>
      <c r="BC23">
        <v>17742</v>
      </c>
      <c r="BD23" s="24">
        <f t="shared" si="0"/>
        <v>21</v>
      </c>
    </row>
    <row r="24" spans="1:56" x14ac:dyDescent="0.35">
      <c r="A24" t="s">
        <v>78</v>
      </c>
      <c r="B24" s="18" t="s">
        <v>79</v>
      </c>
      <c r="C24" s="3">
        <v>2964</v>
      </c>
      <c r="D24" s="3">
        <v>2249</v>
      </c>
      <c r="E24" s="3">
        <v>1540</v>
      </c>
      <c r="F24" s="3">
        <v>1020</v>
      </c>
      <c r="G24" s="3">
        <v>2463</v>
      </c>
      <c r="H24" s="3">
        <v>1610</v>
      </c>
      <c r="I24" s="3">
        <v>863</v>
      </c>
      <c r="J24" s="3">
        <v>352</v>
      </c>
      <c r="K24" s="3">
        <v>13061</v>
      </c>
      <c r="L24" s="3">
        <v>5054</v>
      </c>
      <c r="M24" s="3">
        <v>4988</v>
      </c>
      <c r="N24" s="3">
        <v>2008</v>
      </c>
      <c r="O24" s="3">
        <v>1011</v>
      </c>
      <c r="P24" s="3">
        <v>0</v>
      </c>
      <c r="Q24" s="4">
        <v>441.81191218999999</v>
      </c>
      <c r="R24" s="4">
        <v>507.15871679000003</v>
      </c>
      <c r="S24" s="3">
        <v>6624</v>
      </c>
      <c r="T24" s="5">
        <v>2266.3915231000001</v>
      </c>
      <c r="U24" s="5">
        <v>2294.1581808000001</v>
      </c>
      <c r="V24" s="3">
        <v>29964</v>
      </c>
      <c r="W24">
        <v>350.31996013000003</v>
      </c>
      <c r="X24">
        <v>397.82558762999997</v>
      </c>
      <c r="Y24">
        <v>5196</v>
      </c>
      <c r="Z24">
        <v>449.29157882999999</v>
      </c>
      <c r="AA24">
        <v>445.60140876999998</v>
      </c>
      <c r="AB24">
        <v>5820</v>
      </c>
      <c r="AC24">
        <v>4366.23855</v>
      </c>
      <c r="AD24">
        <v>4952.9132532000003</v>
      </c>
      <c r="AE24">
        <v>64690</v>
      </c>
      <c r="AF24">
        <v>45434.711635</v>
      </c>
      <c r="AG24">
        <v>52112.931628999999</v>
      </c>
      <c r="AH24">
        <v>680647</v>
      </c>
      <c r="AI24">
        <v>239748.54358</v>
      </c>
      <c r="AJ24">
        <v>241653.81614000001</v>
      </c>
      <c r="AK24">
        <v>3156240.4926</v>
      </c>
      <c r="AL24">
        <v>1035905.8988</v>
      </c>
      <c r="AM24">
        <v>1174874.1418000001</v>
      </c>
      <c r="AN24">
        <v>15345031.166999999</v>
      </c>
      <c r="AO24">
        <v>423413.72493000003</v>
      </c>
      <c r="AP24">
        <v>413249.28418000002</v>
      </c>
      <c r="AQ24">
        <v>5397448.9007000001</v>
      </c>
      <c r="AR24">
        <v>2768</v>
      </c>
      <c r="AS24">
        <v>1539</v>
      </c>
      <c r="AT24">
        <v>1039</v>
      </c>
      <c r="AU24">
        <v>1151</v>
      </c>
      <c r="AV24">
        <v>1890</v>
      </c>
      <c r="AW24">
        <v>2155</v>
      </c>
      <c r="AX24">
        <v>3704</v>
      </c>
      <c r="AY24">
        <v>1593</v>
      </c>
      <c r="AZ24">
        <v>523</v>
      </c>
      <c r="BA24">
        <v>7992</v>
      </c>
      <c r="BB24">
        <v>21161</v>
      </c>
      <c r="BC24">
        <v>35537</v>
      </c>
      <c r="BD24" s="24">
        <f t="shared" si="0"/>
        <v>9</v>
      </c>
    </row>
    <row r="25" spans="1:56" x14ac:dyDescent="0.35">
      <c r="A25" t="s">
        <v>203</v>
      </c>
      <c r="B25" s="18" t="s">
        <v>204</v>
      </c>
      <c r="C25" s="3">
        <v>1477</v>
      </c>
      <c r="D25" s="3">
        <v>1110</v>
      </c>
      <c r="E25" s="3">
        <v>733</v>
      </c>
      <c r="F25" s="3">
        <v>498</v>
      </c>
      <c r="G25" s="3">
        <v>1245</v>
      </c>
      <c r="H25" s="3">
        <v>823</v>
      </c>
      <c r="I25" s="3">
        <v>397</v>
      </c>
      <c r="J25" s="3">
        <v>158</v>
      </c>
      <c r="K25" s="3">
        <v>6441</v>
      </c>
      <c r="L25" s="3">
        <v>1116</v>
      </c>
      <c r="M25" s="3">
        <v>2654</v>
      </c>
      <c r="N25" s="3">
        <v>1730</v>
      </c>
      <c r="O25" s="3">
        <v>642</v>
      </c>
      <c r="P25" s="3">
        <v>299</v>
      </c>
      <c r="Q25" s="4">
        <v>225.60351184000001</v>
      </c>
      <c r="R25" s="4">
        <v>239.40381927999999</v>
      </c>
      <c r="S25" s="3">
        <v>1542</v>
      </c>
      <c r="T25" s="5">
        <v>2273.7274473000002</v>
      </c>
      <c r="U25" s="5">
        <v>2278.8386896000002</v>
      </c>
      <c r="V25" s="3">
        <v>14678</v>
      </c>
      <c r="W25">
        <v>422.64354452999999</v>
      </c>
      <c r="X25">
        <v>446.66977177000001</v>
      </c>
      <c r="Y25">
        <v>2877</v>
      </c>
      <c r="Z25">
        <v>303.43580653999999</v>
      </c>
      <c r="AA25">
        <v>303.52429747000002</v>
      </c>
      <c r="AB25">
        <v>1955</v>
      </c>
      <c r="AC25">
        <v>3937.6451198999998</v>
      </c>
      <c r="AD25">
        <v>4151.3740102000002</v>
      </c>
      <c r="AE25">
        <v>26739</v>
      </c>
      <c r="AF25">
        <v>26987.833857000001</v>
      </c>
      <c r="AG25">
        <v>28634.373543999998</v>
      </c>
      <c r="AH25">
        <v>184434</v>
      </c>
      <c r="AI25">
        <v>249862.58399000001</v>
      </c>
      <c r="AJ25">
        <v>249899.8346</v>
      </c>
      <c r="AK25">
        <v>1609604.8345999999</v>
      </c>
      <c r="AL25">
        <v>1121025.0756000001</v>
      </c>
      <c r="AM25">
        <v>1183048.0526000001</v>
      </c>
      <c r="AN25">
        <v>7620012.5066</v>
      </c>
      <c r="AO25">
        <v>298267.56981999998</v>
      </c>
      <c r="AP25">
        <v>297178.60496000003</v>
      </c>
      <c r="AQ25">
        <v>1914127.3946</v>
      </c>
      <c r="AR25">
        <v>1189</v>
      </c>
      <c r="AS25">
        <v>633</v>
      </c>
      <c r="AT25">
        <v>555</v>
      </c>
      <c r="AU25">
        <v>654</v>
      </c>
      <c r="AV25">
        <v>877</v>
      </c>
      <c r="AW25">
        <v>1346</v>
      </c>
      <c r="AX25">
        <v>1316</v>
      </c>
      <c r="AY25">
        <v>449</v>
      </c>
      <c r="AZ25">
        <v>190</v>
      </c>
      <c r="BA25">
        <v>3453</v>
      </c>
      <c r="BB25">
        <v>7798</v>
      </c>
      <c r="BC25">
        <v>15488</v>
      </c>
      <c r="BD25" s="24">
        <f t="shared" si="0"/>
        <v>8</v>
      </c>
    </row>
    <row r="26" spans="1:56" x14ac:dyDescent="0.35">
      <c r="A26" t="s">
        <v>573</v>
      </c>
      <c r="B26" s="18" t="s">
        <v>574</v>
      </c>
      <c r="C26" s="3">
        <v>4632</v>
      </c>
      <c r="D26" s="3">
        <v>3440</v>
      </c>
      <c r="E26" s="3">
        <v>2198</v>
      </c>
      <c r="F26" s="3">
        <v>1347</v>
      </c>
      <c r="G26" s="3">
        <v>4072</v>
      </c>
      <c r="H26" s="3">
        <v>2459</v>
      </c>
      <c r="I26" s="3">
        <v>1293</v>
      </c>
      <c r="J26" s="3">
        <v>581</v>
      </c>
      <c r="K26" s="3">
        <v>20022</v>
      </c>
      <c r="L26" s="3">
        <v>6410</v>
      </c>
      <c r="M26" s="3">
        <v>3421</v>
      </c>
      <c r="N26" s="3">
        <v>2891</v>
      </c>
      <c r="O26" s="3">
        <v>3709</v>
      </c>
      <c r="P26" s="3">
        <v>3591</v>
      </c>
      <c r="Q26" s="4">
        <v>521.28225784000006</v>
      </c>
      <c r="R26" s="4">
        <v>548.04714813999999</v>
      </c>
      <c r="S26" s="3">
        <v>10973</v>
      </c>
      <c r="T26" s="5">
        <v>2815.0495778</v>
      </c>
      <c r="U26" s="6">
        <v>2849.6154230000002</v>
      </c>
      <c r="V26" s="3">
        <v>57055</v>
      </c>
      <c r="W26">
        <v>390.42189432999999</v>
      </c>
      <c r="X26">
        <v>406.60273698999998</v>
      </c>
      <c r="Y26">
        <v>8141</v>
      </c>
      <c r="Z26">
        <v>341.47763917999998</v>
      </c>
      <c r="AA26">
        <v>343.37229048</v>
      </c>
      <c r="AB26">
        <v>6875</v>
      </c>
      <c r="AC26">
        <v>3735.7413437999999</v>
      </c>
      <c r="AD26">
        <v>3878.1839976000001</v>
      </c>
      <c r="AE26">
        <v>77649</v>
      </c>
      <c r="AF26">
        <v>61912.046392999997</v>
      </c>
      <c r="AG26">
        <v>64978.973129999998</v>
      </c>
      <c r="AH26">
        <v>1301009</v>
      </c>
      <c r="AI26">
        <v>322712.35012999998</v>
      </c>
      <c r="AJ26">
        <v>325576.98767</v>
      </c>
      <c r="AK26">
        <v>6518702.4471000005</v>
      </c>
      <c r="AL26">
        <v>1038213.5032</v>
      </c>
      <c r="AM26">
        <v>1078234.2461000001</v>
      </c>
      <c r="AN26">
        <v>21588406.074999999</v>
      </c>
      <c r="AO26">
        <v>382771.95653999998</v>
      </c>
      <c r="AP26">
        <v>383091.22145999997</v>
      </c>
      <c r="AQ26">
        <v>7670252.4360999996</v>
      </c>
      <c r="AR26">
        <v>3954</v>
      </c>
      <c r="AS26">
        <v>2020</v>
      </c>
      <c r="AT26">
        <v>1501</v>
      </c>
      <c r="AU26">
        <v>2027</v>
      </c>
      <c r="AV26">
        <v>2811</v>
      </c>
      <c r="AW26">
        <v>3303</v>
      </c>
      <c r="AX26">
        <v>5092</v>
      </c>
      <c r="AY26">
        <v>1293</v>
      </c>
      <c r="AZ26">
        <v>490</v>
      </c>
      <c r="BA26">
        <v>11309</v>
      </c>
      <c r="BB26">
        <v>25305</v>
      </c>
      <c r="BC26">
        <v>41035</v>
      </c>
      <c r="BD26" s="24">
        <f t="shared" si="0"/>
        <v>6</v>
      </c>
    </row>
    <row r="27" spans="1:56" x14ac:dyDescent="0.35">
      <c r="A27" t="s">
        <v>387</v>
      </c>
      <c r="B27" s="18" t="s">
        <v>388</v>
      </c>
      <c r="C27" s="3">
        <v>1363</v>
      </c>
      <c r="D27" s="3">
        <v>1080</v>
      </c>
      <c r="E27" s="3">
        <v>712</v>
      </c>
      <c r="F27" s="3">
        <v>471</v>
      </c>
      <c r="G27" s="3">
        <v>1169</v>
      </c>
      <c r="H27" s="3">
        <v>858</v>
      </c>
      <c r="I27" s="3">
        <v>485</v>
      </c>
      <c r="J27" s="3">
        <v>145</v>
      </c>
      <c r="K27" s="3">
        <v>6283</v>
      </c>
      <c r="L27" s="3">
        <v>843</v>
      </c>
      <c r="M27" s="3">
        <v>2421</v>
      </c>
      <c r="N27" s="3">
        <v>1491</v>
      </c>
      <c r="O27" s="3">
        <v>1528</v>
      </c>
      <c r="P27" s="3">
        <v>0</v>
      </c>
      <c r="Q27" s="4">
        <v>549.00026815000001</v>
      </c>
      <c r="R27" s="4">
        <v>576.79452490999995</v>
      </c>
      <c r="S27" s="3">
        <v>3624</v>
      </c>
      <c r="T27" s="5">
        <v>2663.1401052000001</v>
      </c>
      <c r="U27" s="5">
        <v>2673.4044245999999</v>
      </c>
      <c r="V27" s="3">
        <v>16797</v>
      </c>
      <c r="W27">
        <v>363.16612038</v>
      </c>
      <c r="X27">
        <v>381.50565017000002</v>
      </c>
      <c r="Y27">
        <v>2397</v>
      </c>
      <c r="Z27">
        <v>318.53977236999998</v>
      </c>
      <c r="AA27">
        <v>320.38834951000001</v>
      </c>
      <c r="AB27">
        <v>2013</v>
      </c>
      <c r="AC27">
        <v>3101.1763796999999</v>
      </c>
      <c r="AD27">
        <v>3253.2229827000001</v>
      </c>
      <c r="AE27">
        <v>20440</v>
      </c>
      <c r="AF27">
        <v>68660.248688000007</v>
      </c>
      <c r="AG27">
        <v>72162.979468000005</v>
      </c>
      <c r="AH27">
        <v>453400</v>
      </c>
      <c r="AI27">
        <v>317332.20701000001</v>
      </c>
      <c r="AJ27">
        <v>318391.94114000001</v>
      </c>
      <c r="AK27">
        <v>2000456.5662</v>
      </c>
      <c r="AL27">
        <v>902208.82762</v>
      </c>
      <c r="AM27">
        <v>947639.59530000004</v>
      </c>
      <c r="AN27">
        <v>5954019.5773</v>
      </c>
      <c r="AO27">
        <v>328402.63961000001</v>
      </c>
      <c r="AP27">
        <v>328603.35866999999</v>
      </c>
      <c r="AQ27">
        <v>2064614.9025000001</v>
      </c>
      <c r="AR27">
        <v>1137</v>
      </c>
      <c r="AS27">
        <v>619</v>
      </c>
      <c r="AT27">
        <v>420</v>
      </c>
      <c r="AU27">
        <v>633</v>
      </c>
      <c r="AV27">
        <v>858</v>
      </c>
      <c r="AW27">
        <v>906</v>
      </c>
      <c r="AX27">
        <v>1442</v>
      </c>
      <c r="AY27">
        <v>439</v>
      </c>
      <c r="AZ27">
        <v>132</v>
      </c>
      <c r="BA27">
        <v>3460</v>
      </c>
      <c r="BB27">
        <v>6949</v>
      </c>
      <c r="BC27">
        <v>10031</v>
      </c>
      <c r="BD27" s="24">
        <f t="shared" si="0"/>
        <v>6</v>
      </c>
    </row>
    <row r="28" spans="1:56" x14ac:dyDescent="0.35">
      <c r="A28" t="s">
        <v>116</v>
      </c>
      <c r="B28" s="18" t="s">
        <v>117</v>
      </c>
      <c r="C28" s="3">
        <v>3270</v>
      </c>
      <c r="D28" s="3">
        <v>3036</v>
      </c>
      <c r="E28" s="3">
        <v>2299</v>
      </c>
      <c r="F28" s="3">
        <v>1767</v>
      </c>
      <c r="G28" s="3">
        <v>2855</v>
      </c>
      <c r="H28" s="3">
        <v>2238</v>
      </c>
      <c r="I28" s="3">
        <v>1348</v>
      </c>
      <c r="J28" s="3">
        <v>737</v>
      </c>
      <c r="K28" s="3">
        <v>17550</v>
      </c>
      <c r="L28" s="3">
        <v>1716</v>
      </c>
      <c r="M28" s="3">
        <v>3948</v>
      </c>
      <c r="N28" s="3">
        <v>5753</v>
      </c>
      <c r="O28" s="3">
        <v>4640</v>
      </c>
      <c r="P28" s="3">
        <v>1493</v>
      </c>
      <c r="Q28" s="4">
        <v>404.86255970000002</v>
      </c>
      <c r="R28" s="4">
        <v>426.26780626999999</v>
      </c>
      <c r="S28" s="3">
        <v>7481</v>
      </c>
      <c r="T28" s="5">
        <v>2250.0079574000001</v>
      </c>
      <c r="U28" s="5">
        <v>2212.0797720999999</v>
      </c>
      <c r="V28" s="3">
        <v>38822</v>
      </c>
      <c r="W28">
        <v>404.33375623000001</v>
      </c>
      <c r="X28">
        <v>430.02849003</v>
      </c>
      <c r="Y28">
        <v>7547</v>
      </c>
      <c r="Z28">
        <v>515.33999714000004</v>
      </c>
      <c r="AA28">
        <v>502.10826211</v>
      </c>
      <c r="AB28">
        <v>8812</v>
      </c>
      <c r="AC28">
        <v>3419.8855794999999</v>
      </c>
      <c r="AD28">
        <v>3671.4529914999998</v>
      </c>
      <c r="AE28">
        <v>64434</v>
      </c>
      <c r="AF28">
        <v>44860.276170999998</v>
      </c>
      <c r="AG28">
        <v>47363.475783000002</v>
      </c>
      <c r="AH28">
        <v>831229</v>
      </c>
      <c r="AI28">
        <v>271705.15837000002</v>
      </c>
      <c r="AJ28">
        <v>268090.63766000001</v>
      </c>
      <c r="AK28">
        <v>4704990.6908999998</v>
      </c>
      <c r="AL28">
        <v>1009890.2914</v>
      </c>
      <c r="AM28">
        <v>1081427.7520999999</v>
      </c>
      <c r="AN28">
        <v>18979057.048999999</v>
      </c>
      <c r="AO28">
        <v>487436.05608000001</v>
      </c>
      <c r="AP28">
        <v>470979.26406000002</v>
      </c>
      <c r="AQ28">
        <v>8265686.0843000002</v>
      </c>
      <c r="AR28">
        <v>4657</v>
      </c>
      <c r="AS28">
        <v>1901</v>
      </c>
      <c r="AT28">
        <v>696</v>
      </c>
      <c r="AU28">
        <v>2754</v>
      </c>
      <c r="AV28">
        <v>3035</v>
      </c>
      <c r="AW28">
        <v>1758</v>
      </c>
      <c r="AX28">
        <v>6634</v>
      </c>
      <c r="AY28">
        <v>1891</v>
      </c>
      <c r="AZ28">
        <v>287</v>
      </c>
      <c r="BA28">
        <v>17587</v>
      </c>
      <c r="BB28">
        <v>27799</v>
      </c>
      <c r="BC28">
        <v>19048</v>
      </c>
      <c r="BD28" s="24">
        <f t="shared" si="0"/>
        <v>11</v>
      </c>
    </row>
    <row r="29" spans="1:56" x14ac:dyDescent="0.35">
      <c r="A29" t="s">
        <v>132</v>
      </c>
      <c r="B29" s="18" t="s">
        <v>133</v>
      </c>
      <c r="C29" s="3">
        <v>1664</v>
      </c>
      <c r="D29" s="3">
        <v>1179</v>
      </c>
      <c r="E29" s="3">
        <v>762</v>
      </c>
      <c r="F29" s="3">
        <v>562</v>
      </c>
      <c r="G29" s="3">
        <v>1352</v>
      </c>
      <c r="H29" s="3">
        <v>933</v>
      </c>
      <c r="I29" s="3">
        <v>499</v>
      </c>
      <c r="J29" s="3">
        <v>210</v>
      </c>
      <c r="K29" s="3">
        <v>7161</v>
      </c>
      <c r="L29" s="3">
        <v>0</v>
      </c>
      <c r="M29" s="3">
        <v>265</v>
      </c>
      <c r="N29" s="3">
        <v>1406</v>
      </c>
      <c r="O29" s="3">
        <v>2286</v>
      </c>
      <c r="P29" s="3">
        <v>3204</v>
      </c>
      <c r="Q29" s="4">
        <v>548.19607583000004</v>
      </c>
      <c r="R29" s="4">
        <v>485.96564726000003</v>
      </c>
      <c r="S29" s="3">
        <v>3480</v>
      </c>
      <c r="T29" s="5">
        <v>3182.8704361999999</v>
      </c>
      <c r="U29" s="5">
        <v>3158.9163524999999</v>
      </c>
      <c r="V29" s="3">
        <v>22621</v>
      </c>
      <c r="W29">
        <v>434.83019997999997</v>
      </c>
      <c r="X29">
        <v>387.7950007</v>
      </c>
      <c r="Y29">
        <v>2777</v>
      </c>
      <c r="Z29">
        <v>327.50276155</v>
      </c>
      <c r="AA29">
        <v>329.70255551000002</v>
      </c>
      <c r="AB29">
        <v>2361</v>
      </c>
      <c r="AC29">
        <v>4691.8182139999999</v>
      </c>
      <c r="AD29">
        <v>4179.1649211000004</v>
      </c>
      <c r="AE29">
        <v>29927</v>
      </c>
      <c r="AF29">
        <v>67701.439618000004</v>
      </c>
      <c r="AG29">
        <v>60019.969277999997</v>
      </c>
      <c r="AH29">
        <v>429803</v>
      </c>
      <c r="AI29">
        <v>349572.87154000002</v>
      </c>
      <c r="AJ29">
        <v>347566.26289000001</v>
      </c>
      <c r="AK29">
        <v>2488922.0085999998</v>
      </c>
      <c r="AL29">
        <v>1197610.9358999999</v>
      </c>
      <c r="AM29">
        <v>1067405.3288</v>
      </c>
      <c r="AN29">
        <v>7643689.5597000001</v>
      </c>
      <c r="AO29">
        <v>340102.37319000001</v>
      </c>
      <c r="AP29">
        <v>346686.42167000001</v>
      </c>
      <c r="AQ29">
        <v>2482621.4656000002</v>
      </c>
      <c r="AR29">
        <v>1534</v>
      </c>
      <c r="AS29">
        <v>726</v>
      </c>
      <c r="AT29">
        <v>457</v>
      </c>
      <c r="AU29">
        <v>731</v>
      </c>
      <c r="AV29">
        <v>997</v>
      </c>
      <c r="AW29">
        <v>1049</v>
      </c>
      <c r="AX29">
        <v>1653</v>
      </c>
      <c r="AY29">
        <v>550</v>
      </c>
      <c r="AZ29">
        <v>158</v>
      </c>
      <c r="BA29">
        <v>4016</v>
      </c>
      <c r="BB29">
        <v>9829</v>
      </c>
      <c r="BC29">
        <v>16082</v>
      </c>
      <c r="BD29" s="24">
        <f t="shared" si="0"/>
        <v>16</v>
      </c>
    </row>
    <row r="30" spans="1:56" x14ac:dyDescent="0.35">
      <c r="A30" t="s">
        <v>633</v>
      </c>
      <c r="B30" s="18" t="s">
        <v>634</v>
      </c>
      <c r="C30" s="3">
        <v>8101</v>
      </c>
      <c r="D30" s="3">
        <v>6337</v>
      </c>
      <c r="E30" s="3">
        <v>4100</v>
      </c>
      <c r="F30" s="3">
        <v>2619</v>
      </c>
      <c r="G30" s="3">
        <v>6421</v>
      </c>
      <c r="H30" s="3">
        <v>4373</v>
      </c>
      <c r="I30" s="3">
        <v>2290</v>
      </c>
      <c r="J30" s="3">
        <v>1058</v>
      </c>
      <c r="K30" s="3">
        <v>35299</v>
      </c>
      <c r="L30" s="3">
        <v>10522</v>
      </c>
      <c r="M30" s="3">
        <v>6932</v>
      </c>
      <c r="N30" s="3">
        <v>7179</v>
      </c>
      <c r="O30" s="3">
        <v>5284</v>
      </c>
      <c r="P30" s="3">
        <v>5382</v>
      </c>
      <c r="Q30" s="5">
        <v>496.09443104000002</v>
      </c>
      <c r="R30" s="5">
        <v>528.45689679999998</v>
      </c>
      <c r="S30" s="3">
        <v>18654</v>
      </c>
      <c r="T30" s="5">
        <v>2214.9939921999999</v>
      </c>
      <c r="U30" s="5">
        <v>2227.6835037999999</v>
      </c>
      <c r="V30" s="3">
        <v>78635</v>
      </c>
      <c r="W30">
        <v>409.44984823999999</v>
      </c>
      <c r="X30">
        <v>433.07175840999997</v>
      </c>
      <c r="Y30">
        <v>15287</v>
      </c>
      <c r="Z30">
        <v>367.45388448</v>
      </c>
      <c r="AA30">
        <v>365.27946967000003</v>
      </c>
      <c r="AB30">
        <v>12894</v>
      </c>
      <c r="AC30">
        <v>3196.0193186000001</v>
      </c>
      <c r="AD30">
        <v>3378.1126943999998</v>
      </c>
      <c r="AE30">
        <v>119244</v>
      </c>
      <c r="AF30">
        <v>56723.392978000003</v>
      </c>
      <c r="AG30">
        <v>60372.078528999999</v>
      </c>
      <c r="AH30">
        <v>2131074</v>
      </c>
      <c r="AI30">
        <v>246741.90307</v>
      </c>
      <c r="AJ30">
        <v>247626.37207000001</v>
      </c>
      <c r="AK30">
        <v>8740963.3076000009</v>
      </c>
      <c r="AL30">
        <v>981006.37568000006</v>
      </c>
      <c r="AM30">
        <v>1036580.5433</v>
      </c>
      <c r="AN30">
        <v>36590256.597999997</v>
      </c>
      <c r="AO30">
        <v>354677.18174000003</v>
      </c>
      <c r="AP30">
        <v>350052.55505000002</v>
      </c>
      <c r="AQ30">
        <v>12356505.141000001</v>
      </c>
      <c r="AR30">
        <v>7212</v>
      </c>
      <c r="AS30">
        <v>4045</v>
      </c>
      <c r="AT30">
        <v>2176</v>
      </c>
      <c r="AU30">
        <v>4172</v>
      </c>
      <c r="AV30">
        <v>5858</v>
      </c>
      <c r="AW30">
        <v>5257</v>
      </c>
      <c r="AX30">
        <v>8367</v>
      </c>
      <c r="AY30">
        <v>3533</v>
      </c>
      <c r="AZ30">
        <v>994</v>
      </c>
      <c r="BA30">
        <v>20952</v>
      </c>
      <c r="BB30">
        <v>45105</v>
      </c>
      <c r="BC30">
        <v>53187</v>
      </c>
      <c r="BD30" s="24">
        <f t="shared" si="0"/>
        <v>8</v>
      </c>
    </row>
    <row r="31" spans="1:56" x14ac:dyDescent="0.35">
      <c r="A31" t="s">
        <v>257</v>
      </c>
      <c r="B31" s="18" t="s">
        <v>258</v>
      </c>
      <c r="C31" s="3">
        <v>2547</v>
      </c>
      <c r="D31" s="3">
        <v>2014</v>
      </c>
      <c r="E31" s="3">
        <v>1504</v>
      </c>
      <c r="F31" s="3">
        <v>1075</v>
      </c>
      <c r="G31" s="3">
        <v>2317</v>
      </c>
      <c r="H31" s="3">
        <v>1547</v>
      </c>
      <c r="I31" s="3">
        <v>918</v>
      </c>
      <c r="J31" s="3">
        <v>389</v>
      </c>
      <c r="K31" s="3">
        <v>12311</v>
      </c>
      <c r="L31" s="3">
        <v>177</v>
      </c>
      <c r="M31" s="3">
        <v>1567</v>
      </c>
      <c r="N31" s="3">
        <v>4843</v>
      </c>
      <c r="O31" s="3">
        <v>4040</v>
      </c>
      <c r="P31" s="3">
        <v>1684</v>
      </c>
      <c r="Q31" s="4">
        <v>502.01779196000001</v>
      </c>
      <c r="R31" s="4">
        <v>485.01340264999999</v>
      </c>
      <c r="S31" s="3">
        <v>5971</v>
      </c>
      <c r="T31" s="5">
        <v>3547.987529</v>
      </c>
      <c r="U31" s="5">
        <v>3496.9539436</v>
      </c>
      <c r="V31" s="3">
        <v>43051</v>
      </c>
      <c r="W31">
        <v>367.8105645</v>
      </c>
      <c r="X31">
        <v>359.35342377000001</v>
      </c>
      <c r="Y31">
        <v>4424</v>
      </c>
      <c r="Z31">
        <v>272.44921231000001</v>
      </c>
      <c r="AA31">
        <v>271.30208756000002</v>
      </c>
      <c r="AB31">
        <v>3340</v>
      </c>
      <c r="AC31">
        <v>3657.7096529999999</v>
      </c>
      <c r="AD31">
        <v>3586.1424741999999</v>
      </c>
      <c r="AE31">
        <v>44149</v>
      </c>
      <c r="AF31">
        <v>58131.677981000001</v>
      </c>
      <c r="AG31">
        <v>56250.751361000002</v>
      </c>
      <c r="AH31">
        <v>692503</v>
      </c>
      <c r="AI31">
        <v>405025.55080000003</v>
      </c>
      <c r="AJ31">
        <v>400329.35190000001</v>
      </c>
      <c r="AK31">
        <v>4928454.6513</v>
      </c>
      <c r="AL31">
        <v>1004670.823</v>
      </c>
      <c r="AM31">
        <v>985202.52598999999</v>
      </c>
      <c r="AN31">
        <v>12128828.297</v>
      </c>
      <c r="AO31">
        <v>324262.78870999999</v>
      </c>
      <c r="AP31">
        <v>324336.12573999999</v>
      </c>
      <c r="AQ31">
        <v>3992902.0438999999</v>
      </c>
      <c r="AR31">
        <v>1896</v>
      </c>
      <c r="AS31">
        <v>1163</v>
      </c>
      <c r="AT31">
        <v>896</v>
      </c>
      <c r="AU31">
        <v>982</v>
      </c>
      <c r="AV31">
        <v>1549</v>
      </c>
      <c r="AW31">
        <v>1893</v>
      </c>
      <c r="AX31">
        <v>2197</v>
      </c>
      <c r="AY31">
        <v>756</v>
      </c>
      <c r="AZ31">
        <v>387</v>
      </c>
      <c r="BA31">
        <v>5436</v>
      </c>
      <c r="BB31">
        <v>13609</v>
      </c>
      <c r="BC31">
        <v>25104</v>
      </c>
      <c r="BD31" s="24">
        <f t="shared" si="0"/>
        <v>9</v>
      </c>
    </row>
    <row r="32" spans="1:56" x14ac:dyDescent="0.35">
      <c r="A32" t="s">
        <v>401</v>
      </c>
      <c r="B32" s="18" t="s">
        <v>402</v>
      </c>
      <c r="C32" s="3">
        <v>3115</v>
      </c>
      <c r="D32" s="3">
        <v>2392</v>
      </c>
      <c r="E32" s="3">
        <v>1567</v>
      </c>
      <c r="F32" s="3">
        <v>1146</v>
      </c>
      <c r="G32" s="3">
        <v>2862</v>
      </c>
      <c r="H32" s="3">
        <v>1966</v>
      </c>
      <c r="I32" s="3">
        <v>1059</v>
      </c>
      <c r="J32" s="3">
        <v>453</v>
      </c>
      <c r="K32" s="3">
        <v>14560</v>
      </c>
      <c r="L32" s="3">
        <v>1002</v>
      </c>
      <c r="M32" s="3">
        <v>2880</v>
      </c>
      <c r="N32" s="3">
        <v>7058</v>
      </c>
      <c r="O32" s="3">
        <v>3096</v>
      </c>
      <c r="P32" s="3">
        <v>524</v>
      </c>
      <c r="Q32" s="4">
        <v>359.54147975000001</v>
      </c>
      <c r="R32" s="4">
        <v>360.02747253000001</v>
      </c>
      <c r="S32" s="3">
        <v>5242</v>
      </c>
      <c r="T32" s="5">
        <v>2517.0204370000001</v>
      </c>
      <c r="U32" s="5">
        <v>2503.7087912000002</v>
      </c>
      <c r="V32" s="3">
        <v>36454</v>
      </c>
      <c r="W32">
        <v>348.73318426999998</v>
      </c>
      <c r="X32">
        <v>351.99175824000002</v>
      </c>
      <c r="Y32">
        <v>5125</v>
      </c>
      <c r="Z32">
        <v>398.74579578999999</v>
      </c>
      <c r="AA32">
        <v>401.64835165</v>
      </c>
      <c r="AB32">
        <v>5848</v>
      </c>
      <c r="AC32">
        <v>3087.9673416000001</v>
      </c>
      <c r="AD32">
        <v>3115.5219780000002</v>
      </c>
      <c r="AE32">
        <v>45362</v>
      </c>
      <c r="AF32">
        <v>42155.863039999997</v>
      </c>
      <c r="AG32">
        <v>42248.489010999998</v>
      </c>
      <c r="AH32">
        <v>615138</v>
      </c>
      <c r="AI32">
        <v>291145.06673000002</v>
      </c>
      <c r="AJ32">
        <v>289951.41488</v>
      </c>
      <c r="AK32">
        <v>4221692.6005999995</v>
      </c>
      <c r="AL32">
        <v>904983.86603999999</v>
      </c>
      <c r="AM32">
        <v>914745.13872000005</v>
      </c>
      <c r="AN32">
        <v>13318689.220000001</v>
      </c>
      <c r="AO32">
        <v>408444.45860000001</v>
      </c>
      <c r="AP32">
        <v>412196.2071</v>
      </c>
      <c r="AQ32">
        <v>6001576.7753999997</v>
      </c>
      <c r="AR32">
        <v>3004</v>
      </c>
      <c r="AS32">
        <v>1245</v>
      </c>
      <c r="AT32">
        <v>874</v>
      </c>
      <c r="AU32">
        <v>1440</v>
      </c>
      <c r="AV32">
        <v>1741</v>
      </c>
      <c r="AW32">
        <v>1944</v>
      </c>
      <c r="AX32">
        <v>4466</v>
      </c>
      <c r="AY32">
        <v>1039</v>
      </c>
      <c r="AZ32">
        <v>343</v>
      </c>
      <c r="BA32">
        <v>8310</v>
      </c>
      <c r="BB32">
        <v>14909</v>
      </c>
      <c r="BC32">
        <v>22143</v>
      </c>
      <c r="BD32" s="24">
        <f t="shared" si="0"/>
        <v>9</v>
      </c>
    </row>
    <row r="33" spans="1:56" x14ac:dyDescent="0.35">
      <c r="A33" t="s">
        <v>653</v>
      </c>
      <c r="B33" s="18" t="s">
        <v>654</v>
      </c>
      <c r="C33" s="3">
        <v>3839</v>
      </c>
      <c r="D33" s="3">
        <v>2873</v>
      </c>
      <c r="E33" s="3">
        <v>1722</v>
      </c>
      <c r="F33" s="3">
        <v>976</v>
      </c>
      <c r="G33" s="3">
        <v>3353</v>
      </c>
      <c r="H33" s="3">
        <v>2242</v>
      </c>
      <c r="I33" s="3">
        <v>1043</v>
      </c>
      <c r="J33" s="3">
        <v>487</v>
      </c>
      <c r="K33" s="3">
        <v>16535</v>
      </c>
      <c r="L33" s="3">
        <v>2905</v>
      </c>
      <c r="M33" s="3">
        <v>6551</v>
      </c>
      <c r="N33" s="3">
        <v>5467</v>
      </c>
      <c r="O33" s="3">
        <v>1493</v>
      </c>
      <c r="P33" s="3">
        <v>119</v>
      </c>
      <c r="Q33" s="4">
        <v>534.65782664999995</v>
      </c>
      <c r="R33" s="4">
        <v>563.41094648000001</v>
      </c>
      <c r="S33" s="3">
        <v>9316</v>
      </c>
      <c r="T33" s="5">
        <v>4043.0581605000002</v>
      </c>
      <c r="U33" s="5">
        <v>4091.3819171</v>
      </c>
      <c r="V33" s="3">
        <v>67651</v>
      </c>
      <c r="W33">
        <v>411.06527190999998</v>
      </c>
      <c r="X33">
        <v>431.62987601999998</v>
      </c>
      <c r="Y33">
        <v>7137</v>
      </c>
      <c r="Z33">
        <v>412.90632197000002</v>
      </c>
      <c r="AA33">
        <v>420.07862110999997</v>
      </c>
      <c r="AB33">
        <v>6946</v>
      </c>
      <c r="AC33">
        <v>4609.1890163999997</v>
      </c>
      <c r="AD33">
        <v>4808.8902328000004</v>
      </c>
      <c r="AE33">
        <v>79515</v>
      </c>
      <c r="AF33">
        <v>63787.134991999999</v>
      </c>
      <c r="AG33">
        <v>67170.607801999999</v>
      </c>
      <c r="AH33">
        <v>1110666</v>
      </c>
      <c r="AI33">
        <v>442684.26407999999</v>
      </c>
      <c r="AJ33">
        <v>446823.45130000002</v>
      </c>
      <c r="AK33">
        <v>7388225.7671999997</v>
      </c>
      <c r="AL33">
        <v>1153138.6950999999</v>
      </c>
      <c r="AM33">
        <v>1206992.2479000001</v>
      </c>
      <c r="AN33">
        <v>19957616.818999998</v>
      </c>
      <c r="AO33">
        <v>418035.06852999999</v>
      </c>
      <c r="AP33">
        <v>423906.16875999997</v>
      </c>
      <c r="AQ33">
        <v>7009288.5005000001</v>
      </c>
      <c r="AR33">
        <v>3316</v>
      </c>
      <c r="AS33">
        <v>1555</v>
      </c>
      <c r="AT33">
        <v>1454</v>
      </c>
      <c r="AU33">
        <v>1581</v>
      </c>
      <c r="AV33">
        <v>2091</v>
      </c>
      <c r="AW33">
        <v>3465</v>
      </c>
      <c r="AX33">
        <v>4410</v>
      </c>
      <c r="AY33">
        <v>1619</v>
      </c>
      <c r="AZ33">
        <v>917</v>
      </c>
      <c r="BA33">
        <v>8646</v>
      </c>
      <c r="BB33">
        <v>19046</v>
      </c>
      <c r="BC33">
        <v>51823</v>
      </c>
      <c r="BD33" s="24">
        <f t="shared" si="0"/>
        <v>5</v>
      </c>
    </row>
    <row r="34" spans="1:56" x14ac:dyDescent="0.35">
      <c r="A34" t="s">
        <v>259</v>
      </c>
      <c r="B34" s="18" t="s">
        <v>260</v>
      </c>
      <c r="C34" s="3">
        <v>1621</v>
      </c>
      <c r="D34" s="3">
        <v>1365</v>
      </c>
      <c r="E34" s="3">
        <v>913</v>
      </c>
      <c r="F34" s="3">
        <v>608</v>
      </c>
      <c r="G34" s="3">
        <v>1281</v>
      </c>
      <c r="H34" s="3">
        <v>1003</v>
      </c>
      <c r="I34" s="3">
        <v>571</v>
      </c>
      <c r="J34" s="3">
        <v>269</v>
      </c>
      <c r="K34" s="3">
        <v>7631</v>
      </c>
      <c r="L34" s="3">
        <v>0</v>
      </c>
      <c r="M34" s="3">
        <v>308</v>
      </c>
      <c r="N34" s="3">
        <v>1799</v>
      </c>
      <c r="O34" s="3">
        <v>1527</v>
      </c>
      <c r="P34" s="3">
        <v>3997</v>
      </c>
      <c r="Q34" s="4">
        <v>558.74194851000004</v>
      </c>
      <c r="R34" s="4">
        <v>506.09356572000002</v>
      </c>
      <c r="S34" s="3">
        <v>3862</v>
      </c>
      <c r="T34" s="5">
        <v>2965.7146047000001</v>
      </c>
      <c r="U34" s="5">
        <v>2937.6228541</v>
      </c>
      <c r="V34" s="3">
        <v>22417</v>
      </c>
      <c r="W34">
        <v>371.05899181000001</v>
      </c>
      <c r="X34">
        <v>339.14296947000003</v>
      </c>
      <c r="Y34">
        <v>2588</v>
      </c>
      <c r="Z34">
        <v>309.02530495000002</v>
      </c>
      <c r="AA34">
        <v>307.56126326999998</v>
      </c>
      <c r="AB34">
        <v>2347</v>
      </c>
      <c r="AC34">
        <v>4536.7419491000001</v>
      </c>
      <c r="AD34">
        <v>4160.5294194999997</v>
      </c>
      <c r="AE34">
        <v>31749</v>
      </c>
      <c r="AF34">
        <v>64372.206846000001</v>
      </c>
      <c r="AG34">
        <v>58380.946141</v>
      </c>
      <c r="AH34">
        <v>445505</v>
      </c>
      <c r="AI34">
        <v>316159.42408999999</v>
      </c>
      <c r="AJ34">
        <v>314337.35794999998</v>
      </c>
      <c r="AK34">
        <v>2398708.3785000001</v>
      </c>
      <c r="AL34">
        <v>1180824.0999</v>
      </c>
      <c r="AM34">
        <v>1081408.3382999999</v>
      </c>
      <c r="AN34">
        <v>8252227.0296</v>
      </c>
      <c r="AO34">
        <v>303668.14051</v>
      </c>
      <c r="AP34">
        <v>304603.27399999998</v>
      </c>
      <c r="AQ34">
        <v>2324427.5839</v>
      </c>
      <c r="AR34">
        <v>1354</v>
      </c>
      <c r="AS34">
        <v>648</v>
      </c>
      <c r="AT34">
        <v>632</v>
      </c>
      <c r="AU34">
        <v>536</v>
      </c>
      <c r="AV34">
        <v>780</v>
      </c>
      <c r="AW34">
        <v>1272</v>
      </c>
      <c r="AX34">
        <v>1601</v>
      </c>
      <c r="AY34">
        <v>559</v>
      </c>
      <c r="AZ34">
        <v>187</v>
      </c>
      <c r="BA34">
        <v>3231</v>
      </c>
      <c r="BB34">
        <v>8738</v>
      </c>
      <c r="BC34">
        <v>19780</v>
      </c>
      <c r="BD34" s="24">
        <f t="shared" si="0"/>
        <v>9</v>
      </c>
    </row>
    <row r="35" spans="1:56" x14ac:dyDescent="0.35">
      <c r="A35" t="s">
        <v>146</v>
      </c>
      <c r="B35" s="18" t="s">
        <v>147</v>
      </c>
      <c r="C35" s="3">
        <v>3631</v>
      </c>
      <c r="D35" s="3">
        <v>3160</v>
      </c>
      <c r="E35" s="3">
        <v>2352</v>
      </c>
      <c r="F35" s="3">
        <v>1698</v>
      </c>
      <c r="G35" s="3">
        <v>3054</v>
      </c>
      <c r="H35" s="3">
        <v>2275</v>
      </c>
      <c r="I35" s="3">
        <v>1360</v>
      </c>
      <c r="J35" s="3">
        <v>674</v>
      </c>
      <c r="K35" s="3">
        <v>18204</v>
      </c>
      <c r="L35" s="3">
        <v>3293</v>
      </c>
      <c r="M35" s="3">
        <v>3746</v>
      </c>
      <c r="N35" s="3">
        <v>4020</v>
      </c>
      <c r="O35" s="3">
        <v>5677</v>
      </c>
      <c r="P35" s="3">
        <v>1468</v>
      </c>
      <c r="Q35" s="4">
        <v>564.48305159999995</v>
      </c>
      <c r="R35" s="4">
        <v>599.53856295000003</v>
      </c>
      <c r="S35" s="3">
        <v>10914</v>
      </c>
      <c r="T35" s="5">
        <v>2795.3528769999998</v>
      </c>
      <c r="U35" s="5">
        <v>2769.7758733999999</v>
      </c>
      <c r="V35" s="3">
        <v>50421</v>
      </c>
      <c r="W35">
        <v>349.21385902999998</v>
      </c>
      <c r="X35">
        <v>372.22588442</v>
      </c>
      <c r="Y35">
        <v>6776</v>
      </c>
      <c r="Z35">
        <v>285.64125816000001</v>
      </c>
      <c r="AA35">
        <v>279.77367612</v>
      </c>
      <c r="AB35">
        <v>5093</v>
      </c>
      <c r="AC35">
        <v>3336.2247615000001</v>
      </c>
      <c r="AD35">
        <v>3579.9274885</v>
      </c>
      <c r="AE35">
        <v>65169</v>
      </c>
      <c r="AF35">
        <v>65383.435562999999</v>
      </c>
      <c r="AG35">
        <v>69546.418369999999</v>
      </c>
      <c r="AH35">
        <v>1266023</v>
      </c>
      <c r="AI35">
        <v>313948.72524</v>
      </c>
      <c r="AJ35">
        <v>311569.26273000002</v>
      </c>
      <c r="AK35">
        <v>5671806.8587999996</v>
      </c>
      <c r="AL35">
        <v>933293.75323000003</v>
      </c>
      <c r="AM35">
        <v>999298.98728999996</v>
      </c>
      <c r="AN35">
        <v>18191238.765000001</v>
      </c>
      <c r="AO35">
        <v>310727.14189999999</v>
      </c>
      <c r="AP35">
        <v>301588.80024999997</v>
      </c>
      <c r="AQ35">
        <v>5490122.5197000001</v>
      </c>
      <c r="AR35">
        <v>3462</v>
      </c>
      <c r="AS35">
        <v>1805</v>
      </c>
      <c r="AT35">
        <v>1122</v>
      </c>
      <c r="AU35">
        <v>1704</v>
      </c>
      <c r="AV35">
        <v>2428</v>
      </c>
      <c r="AW35">
        <v>2644</v>
      </c>
      <c r="AX35">
        <v>3775</v>
      </c>
      <c r="AY35">
        <v>967</v>
      </c>
      <c r="AZ35">
        <v>351</v>
      </c>
      <c r="BA35">
        <v>9516</v>
      </c>
      <c r="BB35">
        <v>23401</v>
      </c>
      <c r="BC35">
        <v>32252</v>
      </c>
      <c r="BD35" s="24">
        <f t="shared" si="0"/>
        <v>17</v>
      </c>
    </row>
    <row r="36" spans="1:56" x14ac:dyDescent="0.35">
      <c r="A36" t="s">
        <v>106</v>
      </c>
      <c r="B36" s="18" t="s">
        <v>107</v>
      </c>
      <c r="C36" s="3">
        <v>5863</v>
      </c>
      <c r="D36" s="3">
        <v>4923</v>
      </c>
      <c r="E36" s="3">
        <v>3564</v>
      </c>
      <c r="F36" s="3">
        <v>2560</v>
      </c>
      <c r="G36" s="3">
        <v>4806</v>
      </c>
      <c r="H36" s="3">
        <v>3510</v>
      </c>
      <c r="I36" s="3">
        <v>1995</v>
      </c>
      <c r="J36" s="3">
        <v>950</v>
      </c>
      <c r="K36" s="3">
        <v>28171</v>
      </c>
      <c r="L36" s="3">
        <v>7608</v>
      </c>
      <c r="M36" s="3">
        <v>7908</v>
      </c>
      <c r="N36" s="3">
        <v>3969</v>
      </c>
      <c r="O36" s="3">
        <v>5202</v>
      </c>
      <c r="P36" s="3">
        <v>3484</v>
      </c>
      <c r="Q36" s="4">
        <v>422.11033200000003</v>
      </c>
      <c r="R36" s="4">
        <v>462.99385892999999</v>
      </c>
      <c r="S36" s="3">
        <v>13043</v>
      </c>
      <c r="T36" s="5">
        <v>3040.7225896999998</v>
      </c>
      <c r="U36" s="5">
        <v>3036.2429449000001</v>
      </c>
      <c r="V36" s="3">
        <v>85534</v>
      </c>
      <c r="W36">
        <v>370.20919339</v>
      </c>
      <c r="X36">
        <v>404.81346065000002</v>
      </c>
      <c r="Y36">
        <v>11404</v>
      </c>
      <c r="Z36">
        <v>322.82162363999998</v>
      </c>
      <c r="AA36">
        <v>316.10521457999999</v>
      </c>
      <c r="AB36">
        <v>8905</v>
      </c>
      <c r="AC36">
        <v>4441.0299672000001</v>
      </c>
      <c r="AD36">
        <v>4880.1959462000004</v>
      </c>
      <c r="AE36">
        <v>137480</v>
      </c>
      <c r="AF36">
        <v>52113.586007999998</v>
      </c>
      <c r="AG36">
        <v>57202.016258000003</v>
      </c>
      <c r="AH36">
        <v>1611438</v>
      </c>
      <c r="AI36">
        <v>359357.53963999997</v>
      </c>
      <c r="AJ36">
        <v>358624.23917000002</v>
      </c>
      <c r="AK36">
        <v>10102803.442</v>
      </c>
      <c r="AL36">
        <v>1078495.4782</v>
      </c>
      <c r="AM36">
        <v>1182247.5617</v>
      </c>
      <c r="AN36">
        <v>33305096.061000001</v>
      </c>
      <c r="AO36">
        <v>356245.95023000002</v>
      </c>
      <c r="AP36">
        <v>344456.38855999999</v>
      </c>
      <c r="AQ36">
        <v>9703680.9221000001</v>
      </c>
      <c r="AR36">
        <v>5178</v>
      </c>
      <c r="AS36">
        <v>2897</v>
      </c>
      <c r="AT36">
        <v>2455</v>
      </c>
      <c r="AU36">
        <v>2572</v>
      </c>
      <c r="AV36">
        <v>3770</v>
      </c>
      <c r="AW36">
        <v>5062</v>
      </c>
      <c r="AX36">
        <v>6061</v>
      </c>
      <c r="AY36">
        <v>2014</v>
      </c>
      <c r="AZ36">
        <v>830</v>
      </c>
      <c r="BA36">
        <v>14591</v>
      </c>
      <c r="BB36">
        <v>38385</v>
      </c>
      <c r="BC36">
        <v>84504</v>
      </c>
      <c r="BD36" s="24">
        <f t="shared" si="0"/>
        <v>16</v>
      </c>
    </row>
    <row r="37" spans="1:56" x14ac:dyDescent="0.35">
      <c r="A37" t="s">
        <v>403</v>
      </c>
      <c r="B37" s="18" t="s">
        <v>404</v>
      </c>
      <c r="C37" s="3">
        <v>3071</v>
      </c>
      <c r="D37" s="3">
        <v>2443</v>
      </c>
      <c r="E37" s="3">
        <v>1685</v>
      </c>
      <c r="F37" s="3">
        <v>1116</v>
      </c>
      <c r="G37" s="3">
        <v>2799</v>
      </c>
      <c r="H37" s="3">
        <v>1918</v>
      </c>
      <c r="I37" s="3">
        <v>1038</v>
      </c>
      <c r="J37" s="3">
        <v>476</v>
      </c>
      <c r="K37" s="3">
        <v>14546</v>
      </c>
      <c r="L37" s="3">
        <v>0</v>
      </c>
      <c r="M37" s="3">
        <v>394</v>
      </c>
      <c r="N37" s="3">
        <v>4563</v>
      </c>
      <c r="O37" s="3">
        <v>4260</v>
      </c>
      <c r="P37" s="3">
        <v>5329</v>
      </c>
      <c r="Q37" s="4">
        <v>354.23866158999999</v>
      </c>
      <c r="R37" s="4">
        <v>321.53169256000001</v>
      </c>
      <c r="S37" s="3">
        <v>4677</v>
      </c>
      <c r="T37" s="5">
        <v>2703.2144235000001</v>
      </c>
      <c r="U37" s="5">
        <v>2681.4244466</v>
      </c>
      <c r="V37" s="3">
        <v>39004</v>
      </c>
      <c r="W37">
        <v>357.77524832</v>
      </c>
      <c r="X37">
        <v>328.06269765000002</v>
      </c>
      <c r="Y37">
        <v>4772</v>
      </c>
      <c r="Z37">
        <v>396.00151570000003</v>
      </c>
      <c r="AA37">
        <v>398.32256289999998</v>
      </c>
      <c r="AB37">
        <v>5794</v>
      </c>
      <c r="AC37">
        <v>3477.6760245999999</v>
      </c>
      <c r="AD37">
        <v>3191.5303176000002</v>
      </c>
      <c r="AE37">
        <v>46424</v>
      </c>
      <c r="AF37">
        <v>41352.355040000002</v>
      </c>
      <c r="AG37">
        <v>37563.110133000002</v>
      </c>
      <c r="AH37">
        <v>546393</v>
      </c>
      <c r="AI37">
        <v>319508.50021000003</v>
      </c>
      <c r="AJ37">
        <v>317845.54388999997</v>
      </c>
      <c r="AK37">
        <v>4623381.2813999997</v>
      </c>
      <c r="AL37">
        <v>968214.87572999997</v>
      </c>
      <c r="AM37">
        <v>889050.45788999996</v>
      </c>
      <c r="AN37">
        <v>12932127.960000001</v>
      </c>
      <c r="AO37">
        <v>395997.65328999999</v>
      </c>
      <c r="AP37">
        <v>402309.58308999997</v>
      </c>
      <c r="AQ37">
        <v>5851995.1957</v>
      </c>
      <c r="AR37">
        <v>3057</v>
      </c>
      <c r="AS37">
        <v>1181</v>
      </c>
      <c r="AT37">
        <v>804</v>
      </c>
      <c r="AU37">
        <v>1449</v>
      </c>
      <c r="AV37">
        <v>1647</v>
      </c>
      <c r="AW37">
        <v>1676</v>
      </c>
      <c r="AX37">
        <v>4600</v>
      </c>
      <c r="AY37">
        <v>866</v>
      </c>
      <c r="AZ37">
        <v>328</v>
      </c>
      <c r="BA37">
        <v>8271</v>
      </c>
      <c r="BB37">
        <v>15266</v>
      </c>
      <c r="BC37">
        <v>22887</v>
      </c>
      <c r="BD37" s="24">
        <f t="shared" si="0"/>
        <v>9</v>
      </c>
    </row>
    <row r="38" spans="1:56" x14ac:dyDescent="0.35">
      <c r="A38" t="s">
        <v>655</v>
      </c>
      <c r="B38" s="18" t="s">
        <v>656</v>
      </c>
      <c r="C38" s="3">
        <v>5806</v>
      </c>
      <c r="D38" s="3">
        <v>4929</v>
      </c>
      <c r="E38" s="3">
        <v>3284</v>
      </c>
      <c r="F38" s="3">
        <v>2279</v>
      </c>
      <c r="G38" s="3">
        <v>4564</v>
      </c>
      <c r="H38" s="3">
        <v>3521</v>
      </c>
      <c r="I38" s="3">
        <v>1987</v>
      </c>
      <c r="J38" s="3">
        <v>938</v>
      </c>
      <c r="K38" s="3">
        <v>27308</v>
      </c>
      <c r="L38" s="3">
        <v>1498</v>
      </c>
      <c r="M38" s="3">
        <v>3125</v>
      </c>
      <c r="N38" s="3">
        <v>2628</v>
      </c>
      <c r="O38" s="3">
        <v>8251</v>
      </c>
      <c r="P38" s="3">
        <v>11806</v>
      </c>
      <c r="Q38" s="4">
        <v>720.91663355000003</v>
      </c>
      <c r="R38" s="4">
        <v>679.65431375000003</v>
      </c>
      <c r="S38" s="3">
        <v>18560</v>
      </c>
      <c r="T38" s="5">
        <v>3931.3437214</v>
      </c>
      <c r="U38" s="5">
        <v>3902.6658855000001</v>
      </c>
      <c r="V38" s="3">
        <v>106574</v>
      </c>
      <c r="W38">
        <v>426.91429643999999</v>
      </c>
      <c r="X38">
        <v>404.20389628999999</v>
      </c>
      <c r="Y38">
        <v>11038</v>
      </c>
      <c r="Z38">
        <v>383.85462760000001</v>
      </c>
      <c r="AA38">
        <v>380.62106341999998</v>
      </c>
      <c r="AB38">
        <v>10394</v>
      </c>
      <c r="AC38">
        <v>3871.8574426999999</v>
      </c>
      <c r="AD38">
        <v>3679.9838875</v>
      </c>
      <c r="AE38">
        <v>100493</v>
      </c>
      <c r="AF38">
        <v>82610.597328999997</v>
      </c>
      <c r="AG38">
        <v>77960.487768999999</v>
      </c>
      <c r="AH38">
        <v>2128945</v>
      </c>
      <c r="AI38">
        <v>384607.13576999999</v>
      </c>
      <c r="AJ38">
        <v>382817.35168000002</v>
      </c>
      <c r="AK38">
        <v>10453976.24</v>
      </c>
      <c r="AL38">
        <v>1075521.5907000001</v>
      </c>
      <c r="AM38">
        <v>1020288.4258</v>
      </c>
      <c r="AN38">
        <v>27862036.331999999</v>
      </c>
      <c r="AO38">
        <v>409379.07723</v>
      </c>
      <c r="AP38">
        <v>407442.77996999997</v>
      </c>
      <c r="AQ38">
        <v>11126447.435000001</v>
      </c>
      <c r="AR38">
        <v>5748</v>
      </c>
      <c r="AS38">
        <v>2552</v>
      </c>
      <c r="AT38">
        <v>2050</v>
      </c>
      <c r="AU38">
        <v>2580</v>
      </c>
      <c r="AV38">
        <v>3407</v>
      </c>
      <c r="AW38">
        <v>5051</v>
      </c>
      <c r="AX38">
        <v>7240</v>
      </c>
      <c r="AY38">
        <v>2072</v>
      </c>
      <c r="AZ38">
        <v>1082</v>
      </c>
      <c r="BA38">
        <v>13705</v>
      </c>
      <c r="BB38">
        <v>28060</v>
      </c>
      <c r="BC38">
        <v>58728</v>
      </c>
      <c r="BD38" s="24">
        <f t="shared" si="0"/>
        <v>7</v>
      </c>
    </row>
    <row r="39" spans="1:56" x14ac:dyDescent="0.35">
      <c r="A39" t="s">
        <v>553</v>
      </c>
      <c r="B39" s="18" t="s">
        <v>554</v>
      </c>
      <c r="C39" s="3">
        <v>1991</v>
      </c>
      <c r="D39" s="3">
        <v>1736</v>
      </c>
      <c r="E39" s="3">
        <v>1177</v>
      </c>
      <c r="F39" s="3">
        <v>869</v>
      </c>
      <c r="G39" s="3">
        <v>1864</v>
      </c>
      <c r="H39" s="3">
        <v>1278</v>
      </c>
      <c r="I39" s="3">
        <v>675</v>
      </c>
      <c r="J39" s="3">
        <v>307</v>
      </c>
      <c r="K39" s="3">
        <v>9897</v>
      </c>
      <c r="L39" s="3">
        <v>116</v>
      </c>
      <c r="M39" s="3">
        <v>1060</v>
      </c>
      <c r="N39" s="3">
        <v>1745</v>
      </c>
      <c r="O39" s="3">
        <v>3025</v>
      </c>
      <c r="P39" s="3">
        <v>3951</v>
      </c>
      <c r="Q39" s="4">
        <v>464.49217451999999</v>
      </c>
      <c r="R39" s="4">
        <v>430.53450541000001</v>
      </c>
      <c r="S39" s="3">
        <v>4261</v>
      </c>
      <c r="T39" s="5">
        <v>2959.1488411999999</v>
      </c>
      <c r="U39" s="5">
        <v>2928.5642114000002</v>
      </c>
      <c r="V39" s="3">
        <v>28984</v>
      </c>
      <c r="W39">
        <v>363.07745345000001</v>
      </c>
      <c r="X39">
        <v>339.09265434000002</v>
      </c>
      <c r="Y39">
        <v>3356</v>
      </c>
      <c r="Z39">
        <v>411.45666046000002</v>
      </c>
      <c r="AA39">
        <v>409.51803576999998</v>
      </c>
      <c r="AB39">
        <v>4053</v>
      </c>
      <c r="AC39">
        <v>3601.3967653</v>
      </c>
      <c r="AD39">
        <v>3373.5475397</v>
      </c>
      <c r="AE39">
        <v>33388</v>
      </c>
      <c r="AF39">
        <v>54407.789834000003</v>
      </c>
      <c r="AG39">
        <v>50491.765181000002</v>
      </c>
      <c r="AH39">
        <v>499717</v>
      </c>
      <c r="AI39">
        <v>317525.44426000002</v>
      </c>
      <c r="AJ39">
        <v>315124.84881</v>
      </c>
      <c r="AK39">
        <v>3118790.6285999999</v>
      </c>
      <c r="AL39">
        <v>973936.39251000003</v>
      </c>
      <c r="AM39">
        <v>911532.84458999999</v>
      </c>
      <c r="AN39">
        <v>9021440.5628999993</v>
      </c>
      <c r="AO39">
        <v>419812.17528999998</v>
      </c>
      <c r="AP39">
        <v>420835.77337000001</v>
      </c>
      <c r="AQ39">
        <v>4165011.6490000002</v>
      </c>
      <c r="AR39">
        <v>2007</v>
      </c>
      <c r="AS39">
        <v>895</v>
      </c>
      <c r="AT39">
        <v>627</v>
      </c>
      <c r="AU39">
        <v>885</v>
      </c>
      <c r="AV39">
        <v>1153</v>
      </c>
      <c r="AW39">
        <v>1318</v>
      </c>
      <c r="AX39">
        <v>3027</v>
      </c>
      <c r="AY39">
        <v>733</v>
      </c>
      <c r="AZ39">
        <v>293</v>
      </c>
      <c r="BA39">
        <v>5627</v>
      </c>
      <c r="BB39">
        <v>10993</v>
      </c>
      <c r="BC39">
        <v>16768</v>
      </c>
      <c r="BD39" s="24">
        <f t="shared" si="0"/>
        <v>10</v>
      </c>
    </row>
    <row r="40" spans="1:56" x14ac:dyDescent="0.35">
      <c r="A40" t="s">
        <v>313</v>
      </c>
      <c r="B40" s="18" t="s">
        <v>314</v>
      </c>
      <c r="C40" s="3">
        <v>1865</v>
      </c>
      <c r="D40" s="3">
        <v>1432</v>
      </c>
      <c r="E40" s="3">
        <v>904</v>
      </c>
      <c r="F40" s="3">
        <v>491</v>
      </c>
      <c r="G40" s="3">
        <v>1455</v>
      </c>
      <c r="H40" s="3">
        <v>1087</v>
      </c>
      <c r="I40" s="3">
        <v>518</v>
      </c>
      <c r="J40" s="3">
        <v>201</v>
      </c>
      <c r="K40" s="3">
        <v>7953</v>
      </c>
      <c r="L40" s="3">
        <v>235</v>
      </c>
      <c r="M40" s="3">
        <v>1690</v>
      </c>
      <c r="N40" s="3">
        <v>2485</v>
      </c>
      <c r="O40" s="3">
        <v>1848</v>
      </c>
      <c r="P40" s="3">
        <v>1695</v>
      </c>
      <c r="Q40" s="4">
        <v>520.28285553000001</v>
      </c>
      <c r="R40" s="4">
        <v>491.76411417000003</v>
      </c>
      <c r="S40" s="3">
        <v>3911</v>
      </c>
      <c r="T40" s="5">
        <v>4533.7810799999997</v>
      </c>
      <c r="U40" s="5">
        <v>4525.9650445999996</v>
      </c>
      <c r="V40" s="3">
        <v>35995</v>
      </c>
      <c r="W40">
        <v>366.61969827000001</v>
      </c>
      <c r="X40">
        <v>347.29033069000002</v>
      </c>
      <c r="Y40">
        <v>2762</v>
      </c>
      <c r="Z40">
        <v>376.22613912000003</v>
      </c>
      <c r="AA40">
        <v>380.98830629999998</v>
      </c>
      <c r="AB40">
        <v>3030</v>
      </c>
      <c r="AC40">
        <v>3671.8598056000001</v>
      </c>
      <c r="AD40">
        <v>3464.9817678999998</v>
      </c>
      <c r="AE40">
        <v>27557</v>
      </c>
      <c r="AF40">
        <v>62000.945549999997</v>
      </c>
      <c r="AG40">
        <v>58582.673204999999</v>
      </c>
      <c r="AH40">
        <v>465908</v>
      </c>
      <c r="AI40">
        <v>456617.29493999999</v>
      </c>
      <c r="AJ40">
        <v>456202.34331999999</v>
      </c>
      <c r="AK40">
        <v>3628177.2363999998</v>
      </c>
      <c r="AL40">
        <v>1010076.8621</v>
      </c>
      <c r="AM40">
        <v>954910.84988999995</v>
      </c>
      <c r="AN40">
        <v>7594405.9891999997</v>
      </c>
      <c r="AO40">
        <v>411913.58296999999</v>
      </c>
      <c r="AP40">
        <v>420297.45488999999</v>
      </c>
      <c r="AQ40">
        <v>3342625.6587</v>
      </c>
      <c r="AR40">
        <v>1589</v>
      </c>
      <c r="AS40">
        <v>671</v>
      </c>
      <c r="AT40">
        <v>524</v>
      </c>
      <c r="AU40">
        <v>749</v>
      </c>
      <c r="AV40">
        <v>896</v>
      </c>
      <c r="AW40">
        <v>1117</v>
      </c>
      <c r="AX40">
        <v>2115</v>
      </c>
      <c r="AY40">
        <v>657</v>
      </c>
      <c r="AZ40">
        <v>258</v>
      </c>
      <c r="BA40">
        <v>4412</v>
      </c>
      <c r="BB40">
        <v>7974</v>
      </c>
      <c r="BC40">
        <v>15171</v>
      </c>
      <c r="BD40" s="24">
        <f t="shared" si="0"/>
        <v>10</v>
      </c>
    </row>
    <row r="41" spans="1:56" x14ac:dyDescent="0.35">
      <c r="A41" t="s">
        <v>447</v>
      </c>
      <c r="B41" s="18" t="s">
        <v>448</v>
      </c>
      <c r="C41" s="3">
        <v>2215</v>
      </c>
      <c r="D41" s="3">
        <v>1658</v>
      </c>
      <c r="E41" s="3">
        <v>1157</v>
      </c>
      <c r="F41" s="3">
        <v>724</v>
      </c>
      <c r="G41" s="3">
        <v>1921</v>
      </c>
      <c r="H41" s="3">
        <v>1342</v>
      </c>
      <c r="I41" s="3">
        <v>700</v>
      </c>
      <c r="J41" s="3">
        <v>313</v>
      </c>
      <c r="K41" s="3">
        <v>10030</v>
      </c>
      <c r="L41" s="3">
        <v>427</v>
      </c>
      <c r="M41" s="3">
        <v>887</v>
      </c>
      <c r="N41" s="3">
        <v>2855</v>
      </c>
      <c r="O41" s="3">
        <v>3041</v>
      </c>
      <c r="P41" s="3">
        <v>2820</v>
      </c>
      <c r="Q41" s="4">
        <v>376.85391340000001</v>
      </c>
      <c r="R41" s="4">
        <v>352.24327018999998</v>
      </c>
      <c r="S41" s="3">
        <v>3533</v>
      </c>
      <c r="T41" s="5">
        <v>2830.3775903000001</v>
      </c>
      <c r="U41" s="6">
        <v>2819.441675</v>
      </c>
      <c r="V41" s="3">
        <v>28279</v>
      </c>
      <c r="W41">
        <v>397.73536617000002</v>
      </c>
      <c r="X41">
        <v>374.07776669999998</v>
      </c>
      <c r="Y41">
        <v>3752</v>
      </c>
      <c r="Z41">
        <v>238.65664038</v>
      </c>
      <c r="AA41">
        <v>240.67796609999999</v>
      </c>
      <c r="AB41">
        <v>2414</v>
      </c>
      <c r="AC41">
        <v>4360.7311995999999</v>
      </c>
      <c r="AD41">
        <v>4098.3050847000004</v>
      </c>
      <c r="AE41">
        <v>41106</v>
      </c>
      <c r="AF41">
        <v>45380.101539000003</v>
      </c>
      <c r="AG41">
        <v>42425.722831999999</v>
      </c>
      <c r="AH41">
        <v>425530</v>
      </c>
      <c r="AI41">
        <v>324167.90615</v>
      </c>
      <c r="AJ41">
        <v>323439.63332999998</v>
      </c>
      <c r="AK41">
        <v>3244099.5222999998</v>
      </c>
      <c r="AL41">
        <v>1137301.1561</v>
      </c>
      <c r="AM41">
        <v>1069900.9184000001</v>
      </c>
      <c r="AN41">
        <v>10731106.210999999</v>
      </c>
      <c r="AO41">
        <v>296270.99176</v>
      </c>
      <c r="AP41">
        <v>300998.30037999997</v>
      </c>
      <c r="AQ41">
        <v>3019012.9528000001</v>
      </c>
      <c r="AR41">
        <v>1334</v>
      </c>
      <c r="AS41">
        <v>908</v>
      </c>
      <c r="AT41">
        <v>860</v>
      </c>
      <c r="AU41">
        <v>792</v>
      </c>
      <c r="AV41">
        <v>1235</v>
      </c>
      <c r="AW41">
        <v>1725</v>
      </c>
      <c r="AX41">
        <v>1423</v>
      </c>
      <c r="AY41">
        <v>749</v>
      </c>
      <c r="AZ41">
        <v>242</v>
      </c>
      <c r="BA41">
        <v>4002</v>
      </c>
      <c r="BB41">
        <v>11181</v>
      </c>
      <c r="BC41">
        <v>25923</v>
      </c>
      <c r="BD41" s="24">
        <f t="shared" si="0"/>
        <v>8</v>
      </c>
    </row>
    <row r="42" spans="1:56" x14ac:dyDescent="0.35">
      <c r="A42" t="s">
        <v>349</v>
      </c>
      <c r="B42" s="18" t="s">
        <v>350</v>
      </c>
      <c r="C42" s="3">
        <v>1487</v>
      </c>
      <c r="D42" s="3">
        <v>1141</v>
      </c>
      <c r="E42" s="3">
        <v>777</v>
      </c>
      <c r="F42" s="3">
        <v>563</v>
      </c>
      <c r="G42" s="3">
        <v>1281</v>
      </c>
      <c r="H42" s="3">
        <v>799</v>
      </c>
      <c r="I42" s="3">
        <v>417</v>
      </c>
      <c r="J42" s="3">
        <v>195</v>
      </c>
      <c r="K42" s="3">
        <v>6660</v>
      </c>
      <c r="L42" s="3">
        <v>2426</v>
      </c>
      <c r="M42" s="3">
        <v>2415</v>
      </c>
      <c r="N42" s="3">
        <v>490</v>
      </c>
      <c r="O42" s="3">
        <v>910</v>
      </c>
      <c r="P42" s="3">
        <v>419</v>
      </c>
      <c r="Q42" s="4">
        <v>401.79105161000001</v>
      </c>
      <c r="R42" s="4">
        <v>453.75375374999999</v>
      </c>
      <c r="S42" s="3">
        <v>3022</v>
      </c>
      <c r="T42" s="6">
        <v>2807.0653099000001</v>
      </c>
      <c r="U42" s="6">
        <v>2831.9819819999998</v>
      </c>
      <c r="V42" s="3">
        <v>18861</v>
      </c>
      <c r="W42">
        <v>396.39589950999999</v>
      </c>
      <c r="X42">
        <v>442.94294294000002</v>
      </c>
      <c r="Y42">
        <v>2950</v>
      </c>
      <c r="Z42">
        <v>329.01616022000002</v>
      </c>
      <c r="AA42">
        <v>325.37537537999998</v>
      </c>
      <c r="AB42">
        <v>2167</v>
      </c>
      <c r="AC42">
        <v>4366.1840313000002</v>
      </c>
      <c r="AD42">
        <v>4879.4294294000001</v>
      </c>
      <c r="AE42">
        <v>32497</v>
      </c>
      <c r="AF42">
        <v>48550.935422000002</v>
      </c>
      <c r="AG42">
        <v>54793.843844000003</v>
      </c>
      <c r="AH42">
        <v>364927</v>
      </c>
      <c r="AI42">
        <v>333619.74786</v>
      </c>
      <c r="AJ42">
        <v>335246.92884000001</v>
      </c>
      <c r="AK42">
        <v>2232744.5460999999</v>
      </c>
      <c r="AL42">
        <v>1108408.3144</v>
      </c>
      <c r="AM42">
        <v>1237477.5766</v>
      </c>
      <c r="AN42">
        <v>8241600.6602999996</v>
      </c>
      <c r="AO42">
        <v>350688.64669999998</v>
      </c>
      <c r="AP42">
        <v>341934.31962999998</v>
      </c>
      <c r="AQ42">
        <v>2277282.5688</v>
      </c>
      <c r="AR42">
        <v>1388</v>
      </c>
      <c r="AS42">
        <v>821</v>
      </c>
      <c r="AT42">
        <v>489</v>
      </c>
      <c r="AU42">
        <v>812</v>
      </c>
      <c r="AV42">
        <v>1107</v>
      </c>
      <c r="AW42">
        <v>1031</v>
      </c>
      <c r="AX42">
        <v>1375</v>
      </c>
      <c r="AY42">
        <v>546</v>
      </c>
      <c r="AZ42">
        <v>246</v>
      </c>
      <c r="BA42">
        <v>4792</v>
      </c>
      <c r="BB42">
        <v>12117</v>
      </c>
      <c r="BC42">
        <v>15588</v>
      </c>
      <c r="BD42" s="24">
        <f t="shared" si="0"/>
        <v>7</v>
      </c>
    </row>
    <row r="43" spans="1:56" x14ac:dyDescent="0.35">
      <c r="A43" t="s">
        <v>575</v>
      </c>
      <c r="B43" s="18" t="s">
        <v>576</v>
      </c>
      <c r="C43" s="3">
        <v>3435</v>
      </c>
      <c r="D43" s="3">
        <v>2448</v>
      </c>
      <c r="E43" s="3">
        <v>1563</v>
      </c>
      <c r="F43" s="3">
        <v>1014</v>
      </c>
      <c r="G43" s="3">
        <v>2814</v>
      </c>
      <c r="H43" s="3">
        <v>1681</v>
      </c>
      <c r="I43" s="3">
        <v>930</v>
      </c>
      <c r="J43" s="3">
        <v>396</v>
      </c>
      <c r="K43" s="3">
        <v>14281</v>
      </c>
      <c r="L43" s="3">
        <v>2519</v>
      </c>
      <c r="M43" s="3">
        <v>2584</v>
      </c>
      <c r="N43" s="3">
        <v>3035</v>
      </c>
      <c r="O43" s="3">
        <v>2958</v>
      </c>
      <c r="P43" s="3">
        <v>3185</v>
      </c>
      <c r="Q43" s="4">
        <v>595.85888931</v>
      </c>
      <c r="R43" s="4">
        <v>592.39549050999995</v>
      </c>
      <c r="S43" s="3">
        <v>8460</v>
      </c>
      <c r="T43" s="6">
        <v>3261.724827</v>
      </c>
      <c r="U43" s="5">
        <v>3265.1074855000002</v>
      </c>
      <c r="V43" s="3">
        <v>46629</v>
      </c>
      <c r="W43">
        <v>376.01810698000003</v>
      </c>
      <c r="X43">
        <v>372.17281702999998</v>
      </c>
      <c r="Y43">
        <v>5315</v>
      </c>
      <c r="Z43">
        <v>368.50865711</v>
      </c>
      <c r="AA43">
        <v>369.79203137000002</v>
      </c>
      <c r="AB43">
        <v>5281</v>
      </c>
      <c r="AC43">
        <v>3158.2608710999998</v>
      </c>
      <c r="AD43">
        <v>3117.4987746000002</v>
      </c>
      <c r="AE43">
        <v>44521</v>
      </c>
      <c r="AF43">
        <v>63826.581428999998</v>
      </c>
      <c r="AG43">
        <v>63388.418178</v>
      </c>
      <c r="AH43">
        <v>905250</v>
      </c>
      <c r="AI43">
        <v>314136.11872000003</v>
      </c>
      <c r="AJ43">
        <v>313887.7757</v>
      </c>
      <c r="AK43">
        <v>4482631.3246999998</v>
      </c>
      <c r="AL43">
        <v>938535.56264000002</v>
      </c>
      <c r="AM43">
        <v>926903.46282000002</v>
      </c>
      <c r="AN43">
        <v>13237108.352</v>
      </c>
      <c r="AO43">
        <v>405829.05995999998</v>
      </c>
      <c r="AP43">
        <v>408297.01668</v>
      </c>
      <c r="AQ43">
        <v>5830889.6952</v>
      </c>
      <c r="AR43">
        <v>2854</v>
      </c>
      <c r="AS43">
        <v>1485</v>
      </c>
      <c r="AT43">
        <v>996</v>
      </c>
      <c r="AU43">
        <v>1345</v>
      </c>
      <c r="AV43">
        <v>1922</v>
      </c>
      <c r="AW43">
        <v>2048</v>
      </c>
      <c r="AX43">
        <v>3489</v>
      </c>
      <c r="AY43">
        <v>1285</v>
      </c>
      <c r="AZ43">
        <v>507</v>
      </c>
      <c r="BA43">
        <v>6483</v>
      </c>
      <c r="BB43">
        <v>15262</v>
      </c>
      <c r="BC43">
        <v>22776</v>
      </c>
      <c r="BD43" s="24">
        <f t="shared" si="0"/>
        <v>4</v>
      </c>
    </row>
    <row r="44" spans="1:56" x14ac:dyDescent="0.35">
      <c r="A44" t="s">
        <v>635</v>
      </c>
      <c r="B44" s="18" t="s">
        <v>636</v>
      </c>
      <c r="C44" s="3">
        <v>3639</v>
      </c>
      <c r="D44" s="3">
        <v>2872</v>
      </c>
      <c r="E44" s="3">
        <v>1955</v>
      </c>
      <c r="F44" s="3">
        <v>1242</v>
      </c>
      <c r="G44" s="3">
        <v>2884</v>
      </c>
      <c r="H44" s="3">
        <v>1827</v>
      </c>
      <c r="I44" s="3">
        <v>987</v>
      </c>
      <c r="J44" s="3">
        <v>451</v>
      </c>
      <c r="K44" s="3">
        <v>15857</v>
      </c>
      <c r="L44" s="3">
        <v>2900</v>
      </c>
      <c r="M44" s="3">
        <v>3602</v>
      </c>
      <c r="N44" s="3">
        <v>3687</v>
      </c>
      <c r="O44" s="3">
        <v>3827</v>
      </c>
      <c r="P44" s="3">
        <v>1841</v>
      </c>
      <c r="Q44" s="4">
        <v>549.07788584000002</v>
      </c>
      <c r="R44" s="4">
        <v>564.92400831999998</v>
      </c>
      <c r="S44" s="3">
        <v>8958</v>
      </c>
      <c r="T44" s="5">
        <v>2448.2144149999999</v>
      </c>
      <c r="U44" s="5">
        <v>2434.3822917000002</v>
      </c>
      <c r="V44" s="3">
        <v>38602</v>
      </c>
      <c r="W44">
        <v>422.22527774000002</v>
      </c>
      <c r="X44">
        <v>433.05795547999998</v>
      </c>
      <c r="Y44">
        <v>6867</v>
      </c>
      <c r="Z44">
        <v>398.81760437999998</v>
      </c>
      <c r="AA44">
        <v>394.84139497000001</v>
      </c>
      <c r="AB44">
        <v>6261</v>
      </c>
      <c r="AC44">
        <v>4042.0465469999999</v>
      </c>
      <c r="AD44">
        <v>4149.5238695999997</v>
      </c>
      <c r="AE44">
        <v>65799</v>
      </c>
      <c r="AF44">
        <v>61242.744274999997</v>
      </c>
      <c r="AG44">
        <v>62996.216181999996</v>
      </c>
      <c r="AH44">
        <v>998931</v>
      </c>
      <c r="AI44">
        <v>271434.91243000003</v>
      </c>
      <c r="AJ44">
        <v>269657.28791999997</v>
      </c>
      <c r="AK44">
        <v>4275955.6146</v>
      </c>
      <c r="AL44">
        <v>1080476.0012000001</v>
      </c>
      <c r="AM44">
        <v>1108281.2516000001</v>
      </c>
      <c r="AN44">
        <v>17574015.806000002</v>
      </c>
      <c r="AO44">
        <v>420249.39698000002</v>
      </c>
      <c r="AP44">
        <v>415318.78158000001</v>
      </c>
      <c r="AQ44">
        <v>6585709.9194999998</v>
      </c>
      <c r="AR44">
        <v>3343</v>
      </c>
      <c r="AS44">
        <v>1548</v>
      </c>
      <c r="AT44">
        <v>1082</v>
      </c>
      <c r="AU44">
        <v>1889</v>
      </c>
      <c r="AV44">
        <v>2272</v>
      </c>
      <c r="AW44">
        <v>2706</v>
      </c>
      <c r="AX44">
        <v>4831</v>
      </c>
      <c r="AY44">
        <v>1068</v>
      </c>
      <c r="AZ44">
        <v>362</v>
      </c>
      <c r="BA44">
        <v>10128</v>
      </c>
      <c r="BB44">
        <v>21040</v>
      </c>
      <c r="BC44">
        <v>34631</v>
      </c>
      <c r="BD44" s="24">
        <f t="shared" si="0"/>
        <v>10</v>
      </c>
    </row>
    <row r="45" spans="1:56" x14ac:dyDescent="0.35">
      <c r="A45" t="s">
        <v>179</v>
      </c>
      <c r="B45" s="18" t="s">
        <v>180</v>
      </c>
      <c r="C45" s="3">
        <v>1558</v>
      </c>
      <c r="D45" s="3">
        <v>1299</v>
      </c>
      <c r="E45" s="3">
        <v>1024</v>
      </c>
      <c r="F45" s="3">
        <v>826</v>
      </c>
      <c r="G45" s="3">
        <v>1256</v>
      </c>
      <c r="H45" s="3">
        <v>957</v>
      </c>
      <c r="I45" s="3">
        <v>623</v>
      </c>
      <c r="J45" s="3">
        <v>326</v>
      </c>
      <c r="K45" s="3">
        <v>7869</v>
      </c>
      <c r="L45" s="3">
        <v>174</v>
      </c>
      <c r="M45" s="3">
        <v>1082</v>
      </c>
      <c r="N45" s="3">
        <v>2115</v>
      </c>
      <c r="O45" s="3">
        <v>2427</v>
      </c>
      <c r="P45" s="3">
        <v>2071</v>
      </c>
      <c r="Q45" s="4">
        <v>507.95765874</v>
      </c>
      <c r="R45" s="4">
        <v>501.33434998000001</v>
      </c>
      <c r="S45" s="3">
        <v>3945</v>
      </c>
      <c r="T45" s="5">
        <v>3446.9053436999998</v>
      </c>
      <c r="U45" s="5">
        <v>3371.3305375999998</v>
      </c>
      <c r="V45" s="3">
        <v>26529</v>
      </c>
      <c r="W45">
        <v>390.86304396000003</v>
      </c>
      <c r="X45">
        <v>390.77392299000002</v>
      </c>
      <c r="Y45">
        <v>3075</v>
      </c>
      <c r="Z45">
        <v>302.94558187000001</v>
      </c>
      <c r="AA45">
        <v>294.82780530999997</v>
      </c>
      <c r="AB45">
        <v>2320</v>
      </c>
      <c r="AC45">
        <v>3821.6034466999999</v>
      </c>
      <c r="AD45">
        <v>3860.0838733999999</v>
      </c>
      <c r="AE45">
        <v>30375</v>
      </c>
      <c r="AF45">
        <v>65803.427649000005</v>
      </c>
      <c r="AG45">
        <v>65144.999365000003</v>
      </c>
      <c r="AH45">
        <v>512626</v>
      </c>
      <c r="AI45">
        <v>370294.99592000002</v>
      </c>
      <c r="AJ45">
        <v>363787.32802999998</v>
      </c>
      <c r="AK45">
        <v>2862642.4843000001</v>
      </c>
      <c r="AL45">
        <v>1057987.6424</v>
      </c>
      <c r="AM45">
        <v>1065374.7934999999</v>
      </c>
      <c r="AN45">
        <v>8383434.2499000002</v>
      </c>
      <c r="AO45">
        <v>328164.44273000001</v>
      </c>
      <c r="AP45">
        <v>318922.06031999999</v>
      </c>
      <c r="AQ45">
        <v>2509597.6927</v>
      </c>
      <c r="AR45">
        <v>1447</v>
      </c>
      <c r="AS45">
        <v>717</v>
      </c>
      <c r="AT45">
        <v>471</v>
      </c>
      <c r="AU45">
        <v>902</v>
      </c>
      <c r="AV45">
        <v>1079</v>
      </c>
      <c r="AW45">
        <v>1094</v>
      </c>
      <c r="AX45">
        <v>1773</v>
      </c>
      <c r="AY45">
        <v>413</v>
      </c>
      <c r="AZ45">
        <v>134</v>
      </c>
      <c r="BA45">
        <v>5145</v>
      </c>
      <c r="BB45">
        <v>10134</v>
      </c>
      <c r="BC45">
        <v>15096</v>
      </c>
      <c r="BD45" s="24">
        <f t="shared" si="0"/>
        <v>9</v>
      </c>
    </row>
    <row r="46" spans="1:56" x14ac:dyDescent="0.35">
      <c r="A46" t="s">
        <v>657</v>
      </c>
      <c r="B46" s="18" t="s">
        <v>658</v>
      </c>
      <c r="C46" s="3">
        <v>2748</v>
      </c>
      <c r="D46" s="3">
        <v>2047</v>
      </c>
      <c r="E46" s="3">
        <v>1356</v>
      </c>
      <c r="F46" s="3">
        <v>972</v>
      </c>
      <c r="G46" s="3">
        <v>2194</v>
      </c>
      <c r="H46" s="3">
        <v>1566</v>
      </c>
      <c r="I46" s="3">
        <v>877</v>
      </c>
      <c r="J46" s="3">
        <v>417</v>
      </c>
      <c r="K46" s="3">
        <v>12177</v>
      </c>
      <c r="L46" s="3">
        <v>3207</v>
      </c>
      <c r="M46" s="3">
        <v>2880</v>
      </c>
      <c r="N46" s="3">
        <v>2369</v>
      </c>
      <c r="O46" s="3">
        <v>3019</v>
      </c>
      <c r="P46" s="3">
        <v>702</v>
      </c>
      <c r="Q46" s="4">
        <v>619.91110552999999</v>
      </c>
      <c r="R46" s="4">
        <v>666.66666667000004</v>
      </c>
      <c r="S46" s="3">
        <v>8118</v>
      </c>
      <c r="T46" s="6">
        <v>6238.2388536999997</v>
      </c>
      <c r="U46" s="6">
        <v>6263.6117270000004</v>
      </c>
      <c r="V46" s="3">
        <v>76272</v>
      </c>
      <c r="W46">
        <v>369.67617109999998</v>
      </c>
      <c r="X46">
        <v>396.23881087000001</v>
      </c>
      <c r="Y46">
        <v>4825</v>
      </c>
      <c r="Z46">
        <v>317.34787034999999</v>
      </c>
      <c r="AA46">
        <v>315.92346226000001</v>
      </c>
      <c r="AB46">
        <v>3847</v>
      </c>
      <c r="AC46">
        <v>3301.8071134000002</v>
      </c>
      <c r="AD46">
        <v>3542.3339082000002</v>
      </c>
      <c r="AE46">
        <v>43135</v>
      </c>
      <c r="AF46">
        <v>71817.531849000006</v>
      </c>
      <c r="AG46">
        <v>77222.222221999997</v>
      </c>
      <c r="AH46">
        <v>940335</v>
      </c>
      <c r="AI46">
        <v>616991.60066999996</v>
      </c>
      <c r="AJ46">
        <v>618604.12555999996</v>
      </c>
      <c r="AK46">
        <v>7532742.4369999999</v>
      </c>
      <c r="AL46">
        <v>931666.38763000001</v>
      </c>
      <c r="AM46">
        <v>999262.82296000002</v>
      </c>
      <c r="AN46">
        <v>12168023.395</v>
      </c>
      <c r="AO46">
        <v>342082.26681</v>
      </c>
      <c r="AP46">
        <v>337641.97115</v>
      </c>
      <c r="AQ46">
        <v>4111466.2826999999</v>
      </c>
      <c r="AR46">
        <v>1953</v>
      </c>
      <c r="AS46">
        <v>1161</v>
      </c>
      <c r="AT46">
        <v>974</v>
      </c>
      <c r="AU46">
        <v>899</v>
      </c>
      <c r="AV46">
        <v>1557</v>
      </c>
      <c r="AW46">
        <v>2369</v>
      </c>
      <c r="AX46">
        <v>2269</v>
      </c>
      <c r="AY46">
        <v>1106</v>
      </c>
      <c r="AZ46">
        <v>472</v>
      </c>
      <c r="BA46">
        <v>4912</v>
      </c>
      <c r="BB46">
        <v>12162</v>
      </c>
      <c r="BC46">
        <v>26061</v>
      </c>
      <c r="BD46" s="24">
        <f t="shared" si="0"/>
        <v>6</v>
      </c>
    </row>
    <row r="47" spans="1:56" x14ac:dyDescent="0.35">
      <c r="A47" t="s">
        <v>477</v>
      </c>
      <c r="B47" s="18" t="s">
        <v>478</v>
      </c>
      <c r="C47" s="3">
        <v>1780</v>
      </c>
      <c r="D47" s="3">
        <v>1279</v>
      </c>
      <c r="E47" s="3">
        <v>885</v>
      </c>
      <c r="F47" s="3">
        <v>500</v>
      </c>
      <c r="G47" s="3">
        <v>1477</v>
      </c>
      <c r="H47" s="3">
        <v>896</v>
      </c>
      <c r="I47" s="3">
        <v>543</v>
      </c>
      <c r="J47" s="3">
        <v>183</v>
      </c>
      <c r="K47" s="3">
        <v>7543</v>
      </c>
      <c r="L47" s="3">
        <v>796</v>
      </c>
      <c r="M47" s="3">
        <v>2726</v>
      </c>
      <c r="N47" s="3">
        <v>1465</v>
      </c>
      <c r="O47" s="3">
        <v>1547</v>
      </c>
      <c r="P47" s="3">
        <v>1009</v>
      </c>
      <c r="Q47" s="4">
        <v>508.49322367000002</v>
      </c>
      <c r="R47" s="4">
        <v>512.13045207000005</v>
      </c>
      <c r="S47" s="3">
        <v>3863</v>
      </c>
      <c r="T47" s="5">
        <v>3572.3328510000001</v>
      </c>
      <c r="U47" s="5">
        <v>3580.0079544</v>
      </c>
      <c r="V47" s="3">
        <v>27004</v>
      </c>
      <c r="W47">
        <v>443.36585762999999</v>
      </c>
      <c r="X47">
        <v>445.44610898000002</v>
      </c>
      <c r="Y47">
        <v>3360</v>
      </c>
      <c r="Z47">
        <v>390.57891132999998</v>
      </c>
      <c r="AA47">
        <v>393.34482301000003</v>
      </c>
      <c r="AB47">
        <v>2967</v>
      </c>
      <c r="AC47">
        <v>4877.4723125</v>
      </c>
      <c r="AD47">
        <v>4884.9264217999998</v>
      </c>
      <c r="AE47">
        <v>36847</v>
      </c>
      <c r="AF47">
        <v>59461.955998999998</v>
      </c>
      <c r="AG47">
        <v>59869.282779000001</v>
      </c>
      <c r="AH47">
        <v>451594</v>
      </c>
      <c r="AI47">
        <v>381460.02575999999</v>
      </c>
      <c r="AJ47">
        <v>381685.83773999999</v>
      </c>
      <c r="AK47">
        <v>2879056.2741</v>
      </c>
      <c r="AL47">
        <v>1239672.1069</v>
      </c>
      <c r="AM47">
        <v>1242909.9835000001</v>
      </c>
      <c r="AN47">
        <v>9375270.0055999998</v>
      </c>
      <c r="AO47">
        <v>443398.83026000002</v>
      </c>
      <c r="AP47">
        <v>446849.98775999999</v>
      </c>
      <c r="AQ47">
        <v>3370589.4577000001</v>
      </c>
      <c r="AR47">
        <v>1432</v>
      </c>
      <c r="AS47">
        <v>774</v>
      </c>
      <c r="AT47">
        <v>660</v>
      </c>
      <c r="AU47">
        <v>704</v>
      </c>
      <c r="AV47">
        <v>1067</v>
      </c>
      <c r="AW47">
        <v>1589</v>
      </c>
      <c r="AX47">
        <v>1904</v>
      </c>
      <c r="AY47">
        <v>647</v>
      </c>
      <c r="AZ47">
        <v>416</v>
      </c>
      <c r="BA47">
        <v>3654</v>
      </c>
      <c r="BB47">
        <v>9940</v>
      </c>
      <c r="BC47">
        <v>23253</v>
      </c>
      <c r="BD47" s="24">
        <f t="shared" si="0"/>
        <v>13</v>
      </c>
    </row>
    <row r="48" spans="1:56" x14ac:dyDescent="0.35">
      <c r="A48" t="s">
        <v>327</v>
      </c>
      <c r="B48" s="18" t="s">
        <v>328</v>
      </c>
      <c r="C48" s="3">
        <v>3071</v>
      </c>
      <c r="D48" s="3">
        <v>2550</v>
      </c>
      <c r="E48" s="3">
        <v>1785</v>
      </c>
      <c r="F48" s="3">
        <v>1395</v>
      </c>
      <c r="G48" s="3">
        <v>2610</v>
      </c>
      <c r="H48" s="3">
        <v>1753</v>
      </c>
      <c r="I48" s="3">
        <v>1116</v>
      </c>
      <c r="J48" s="3">
        <v>548</v>
      </c>
      <c r="K48" s="3">
        <v>14828</v>
      </c>
      <c r="L48" s="3">
        <v>1324</v>
      </c>
      <c r="M48" s="3">
        <v>2156</v>
      </c>
      <c r="N48" s="3">
        <v>3669</v>
      </c>
      <c r="O48" s="3">
        <v>4763</v>
      </c>
      <c r="P48" s="3">
        <v>2916</v>
      </c>
      <c r="Q48" s="4">
        <v>537.82320885000001</v>
      </c>
      <c r="R48" s="5">
        <v>536.88966819999996</v>
      </c>
      <c r="S48" s="3">
        <v>7961</v>
      </c>
      <c r="T48" s="5">
        <v>2685.9463657000001</v>
      </c>
      <c r="U48" s="5">
        <v>2647.6261128000001</v>
      </c>
      <c r="V48" s="3">
        <v>39259</v>
      </c>
      <c r="W48">
        <v>416.82397879000001</v>
      </c>
      <c r="X48">
        <v>418.93714593999999</v>
      </c>
      <c r="Y48">
        <v>6212</v>
      </c>
      <c r="Z48">
        <v>396.13291251999999</v>
      </c>
      <c r="AA48">
        <v>389.66819530999999</v>
      </c>
      <c r="AB48">
        <v>5778</v>
      </c>
      <c r="AC48">
        <v>2475.0347517</v>
      </c>
      <c r="AD48">
        <v>2503.9789587</v>
      </c>
      <c r="AE48">
        <v>37129</v>
      </c>
      <c r="AF48">
        <v>44525.586745000001</v>
      </c>
      <c r="AG48">
        <v>44517.804153999998</v>
      </c>
      <c r="AH48">
        <v>660110</v>
      </c>
      <c r="AI48">
        <v>331397.16952</v>
      </c>
      <c r="AJ48">
        <v>327415.20867000002</v>
      </c>
      <c r="AK48">
        <v>4854912.7142000003</v>
      </c>
      <c r="AL48">
        <v>892083.98488999996</v>
      </c>
      <c r="AM48">
        <v>900554.57753000001</v>
      </c>
      <c r="AN48">
        <v>13353423.276000001</v>
      </c>
      <c r="AO48">
        <v>398110.15359</v>
      </c>
      <c r="AP48">
        <v>391344.12154999998</v>
      </c>
      <c r="AQ48">
        <v>5802850.6343</v>
      </c>
      <c r="AR48">
        <v>3290</v>
      </c>
      <c r="AS48">
        <v>1554</v>
      </c>
      <c r="AT48">
        <v>961</v>
      </c>
      <c r="AU48">
        <v>1770</v>
      </c>
      <c r="AV48">
        <v>2152</v>
      </c>
      <c r="AW48">
        <v>2290</v>
      </c>
      <c r="AX48">
        <v>4087</v>
      </c>
      <c r="AY48">
        <v>1217</v>
      </c>
      <c r="AZ48">
        <v>474</v>
      </c>
      <c r="BA48">
        <v>6782</v>
      </c>
      <c r="BB48">
        <v>12254</v>
      </c>
      <c r="BC48">
        <v>18093</v>
      </c>
      <c r="BD48" s="24">
        <f t="shared" si="0"/>
        <v>10</v>
      </c>
    </row>
    <row r="49" spans="1:56" x14ac:dyDescent="0.35">
      <c r="A49" t="s">
        <v>193</v>
      </c>
      <c r="B49" s="18" t="s">
        <v>194</v>
      </c>
      <c r="C49" s="3">
        <v>2221</v>
      </c>
      <c r="D49" s="3">
        <v>1743</v>
      </c>
      <c r="E49" s="3">
        <v>1210</v>
      </c>
      <c r="F49" s="3">
        <v>739</v>
      </c>
      <c r="G49" s="3">
        <v>1810</v>
      </c>
      <c r="H49" s="3">
        <v>1311</v>
      </c>
      <c r="I49" s="3">
        <v>669</v>
      </c>
      <c r="J49" s="3">
        <v>335</v>
      </c>
      <c r="K49" s="3">
        <v>10038</v>
      </c>
      <c r="L49" s="3">
        <v>1373</v>
      </c>
      <c r="M49" s="3">
        <v>2630</v>
      </c>
      <c r="N49" s="3">
        <v>2029</v>
      </c>
      <c r="O49" s="3">
        <v>1874</v>
      </c>
      <c r="P49" s="3">
        <v>2132</v>
      </c>
      <c r="Q49" s="4">
        <v>474.88310135</v>
      </c>
      <c r="R49" s="4">
        <v>481.76927675000002</v>
      </c>
      <c r="S49" s="3">
        <v>4836</v>
      </c>
      <c r="T49" s="5">
        <v>2482.5562017000002</v>
      </c>
      <c r="U49" s="5">
        <v>2481.8688981999999</v>
      </c>
      <c r="V49" s="3">
        <v>24913</v>
      </c>
      <c r="W49">
        <v>367.12153666</v>
      </c>
      <c r="X49">
        <v>372.38493724</v>
      </c>
      <c r="Y49">
        <v>3738</v>
      </c>
      <c r="Z49">
        <v>408.14695423000001</v>
      </c>
      <c r="AA49">
        <v>407.25244072999999</v>
      </c>
      <c r="AB49">
        <v>4088</v>
      </c>
      <c r="AC49">
        <v>3902.289824</v>
      </c>
      <c r="AD49">
        <v>3960.8487746999999</v>
      </c>
      <c r="AE49">
        <v>39759</v>
      </c>
      <c r="AF49">
        <v>54467.438109000002</v>
      </c>
      <c r="AG49">
        <v>55274.755926999998</v>
      </c>
      <c r="AH49">
        <v>554848</v>
      </c>
      <c r="AI49">
        <v>284010.97249999997</v>
      </c>
      <c r="AJ49">
        <v>283940.70114999998</v>
      </c>
      <c r="AK49">
        <v>2850196.7582</v>
      </c>
      <c r="AL49">
        <v>1049201.7179</v>
      </c>
      <c r="AM49">
        <v>1064444.6942</v>
      </c>
      <c r="AN49">
        <v>10684895.841</v>
      </c>
      <c r="AO49">
        <v>425913.91528000002</v>
      </c>
      <c r="AP49">
        <v>424280.76338999998</v>
      </c>
      <c r="AQ49">
        <v>4258930.3028999995</v>
      </c>
      <c r="AR49">
        <v>2296</v>
      </c>
      <c r="AS49">
        <v>1019</v>
      </c>
      <c r="AT49">
        <v>560</v>
      </c>
      <c r="AU49">
        <v>1058</v>
      </c>
      <c r="AV49">
        <v>1399</v>
      </c>
      <c r="AW49">
        <v>1281</v>
      </c>
      <c r="AX49">
        <v>2803</v>
      </c>
      <c r="AY49">
        <v>931</v>
      </c>
      <c r="AZ49">
        <v>354</v>
      </c>
      <c r="BA49">
        <v>6873</v>
      </c>
      <c r="BB49">
        <v>15077</v>
      </c>
      <c r="BC49">
        <v>17809</v>
      </c>
      <c r="BD49" s="24">
        <f t="shared" si="0"/>
        <v>8</v>
      </c>
    </row>
    <row r="50" spans="1:56" x14ac:dyDescent="0.35">
      <c r="A50" t="s">
        <v>261</v>
      </c>
      <c r="B50" s="18" t="s">
        <v>262</v>
      </c>
      <c r="C50" s="3">
        <v>2247</v>
      </c>
      <c r="D50" s="3">
        <v>1588</v>
      </c>
      <c r="E50" s="3">
        <v>948</v>
      </c>
      <c r="F50" s="3">
        <v>647</v>
      </c>
      <c r="G50" s="3">
        <v>1891</v>
      </c>
      <c r="H50" s="3">
        <v>1270</v>
      </c>
      <c r="I50" s="3">
        <v>583</v>
      </c>
      <c r="J50" s="3">
        <v>277</v>
      </c>
      <c r="K50" s="3">
        <v>9451</v>
      </c>
      <c r="L50" s="3">
        <v>669</v>
      </c>
      <c r="M50" s="3">
        <v>1280</v>
      </c>
      <c r="N50" s="3">
        <v>2522</v>
      </c>
      <c r="O50" s="3">
        <v>2553</v>
      </c>
      <c r="P50" s="3">
        <v>2427</v>
      </c>
      <c r="Q50" s="4">
        <v>538.27857858000004</v>
      </c>
      <c r="R50" s="4">
        <v>505.13173209000001</v>
      </c>
      <c r="S50" s="3">
        <v>4774</v>
      </c>
      <c r="T50" s="5">
        <v>2327.6183463000002</v>
      </c>
      <c r="U50" s="5">
        <v>2328.7482805999998</v>
      </c>
      <c r="V50" s="3">
        <v>22009</v>
      </c>
      <c r="W50">
        <v>438.67716793</v>
      </c>
      <c r="X50">
        <v>412.12570097999998</v>
      </c>
      <c r="Y50">
        <v>3895</v>
      </c>
      <c r="Z50">
        <v>342.00642782</v>
      </c>
      <c r="AA50">
        <v>347.37064860999999</v>
      </c>
      <c r="AB50">
        <v>3283</v>
      </c>
      <c r="AC50">
        <v>3051.9970959000002</v>
      </c>
      <c r="AD50">
        <v>2852.9256163</v>
      </c>
      <c r="AE50">
        <v>26963</v>
      </c>
      <c r="AF50">
        <v>59438.799709999999</v>
      </c>
      <c r="AG50">
        <v>55732.091842000002</v>
      </c>
      <c r="AH50">
        <v>526724</v>
      </c>
      <c r="AI50">
        <v>255498.23099000001</v>
      </c>
      <c r="AJ50">
        <v>255551.45434</v>
      </c>
      <c r="AK50">
        <v>2415216.7949999999</v>
      </c>
      <c r="AL50">
        <v>1066738.3810000001</v>
      </c>
      <c r="AM50">
        <v>999529.21858999995</v>
      </c>
      <c r="AN50">
        <v>9446550.6448999997</v>
      </c>
      <c r="AO50">
        <v>415042.81342000002</v>
      </c>
      <c r="AP50">
        <v>425330.59126999998</v>
      </c>
      <c r="AQ50">
        <v>4019799.4180999999</v>
      </c>
      <c r="AR50">
        <v>1810</v>
      </c>
      <c r="AS50">
        <v>932</v>
      </c>
      <c r="AT50">
        <v>670</v>
      </c>
      <c r="AU50">
        <v>939</v>
      </c>
      <c r="AV50">
        <v>1325</v>
      </c>
      <c r="AW50">
        <v>1631</v>
      </c>
      <c r="AX50">
        <v>2209</v>
      </c>
      <c r="AY50">
        <v>742</v>
      </c>
      <c r="AZ50">
        <v>332</v>
      </c>
      <c r="BA50">
        <v>4720</v>
      </c>
      <c r="BB50">
        <v>8787</v>
      </c>
      <c r="BC50">
        <v>13456</v>
      </c>
      <c r="BD50" s="24">
        <f t="shared" si="0"/>
        <v>12</v>
      </c>
    </row>
    <row r="51" spans="1:56" x14ac:dyDescent="0.35">
      <c r="A51" t="s">
        <v>167</v>
      </c>
      <c r="B51" s="18" t="s">
        <v>168</v>
      </c>
      <c r="C51" s="3">
        <v>4439</v>
      </c>
      <c r="D51" s="3">
        <v>3261</v>
      </c>
      <c r="E51" s="3">
        <v>2009</v>
      </c>
      <c r="F51" s="3">
        <v>1234</v>
      </c>
      <c r="G51" s="3">
        <v>4105</v>
      </c>
      <c r="H51" s="3">
        <v>2648</v>
      </c>
      <c r="I51" s="3">
        <v>1392</v>
      </c>
      <c r="J51" s="3">
        <v>566</v>
      </c>
      <c r="K51" s="3">
        <v>19654</v>
      </c>
      <c r="L51" s="3">
        <v>448</v>
      </c>
      <c r="M51" s="3">
        <v>1797</v>
      </c>
      <c r="N51" s="3">
        <v>3492</v>
      </c>
      <c r="O51" s="3">
        <v>4390</v>
      </c>
      <c r="P51" s="3">
        <v>9527</v>
      </c>
      <c r="Q51" s="4">
        <v>523.55070980999994</v>
      </c>
      <c r="R51" s="4">
        <v>466.01200772999999</v>
      </c>
      <c r="S51" s="3">
        <v>9159</v>
      </c>
      <c r="T51" s="5">
        <v>3410.7112050000001</v>
      </c>
      <c r="U51" s="5">
        <v>3426.0201486000001</v>
      </c>
      <c r="V51" s="3">
        <v>67335</v>
      </c>
      <c r="W51">
        <v>413.14889289000001</v>
      </c>
      <c r="X51">
        <v>368.93253282000001</v>
      </c>
      <c r="Y51">
        <v>7251</v>
      </c>
      <c r="Z51">
        <v>332.32570722999998</v>
      </c>
      <c r="AA51">
        <v>339.57464128999999</v>
      </c>
      <c r="AB51">
        <v>6674</v>
      </c>
      <c r="AC51">
        <v>4058.2259982</v>
      </c>
      <c r="AD51">
        <v>3603.9991859000002</v>
      </c>
      <c r="AE51">
        <v>70833</v>
      </c>
      <c r="AF51">
        <v>61374.555709</v>
      </c>
      <c r="AG51">
        <v>54588.735117999997</v>
      </c>
      <c r="AH51">
        <v>1072887</v>
      </c>
      <c r="AI51">
        <v>401457.80177000002</v>
      </c>
      <c r="AJ51">
        <v>403476.50722999999</v>
      </c>
      <c r="AK51">
        <v>7929927.2730999999</v>
      </c>
      <c r="AL51">
        <v>1112135.7986000001</v>
      </c>
      <c r="AM51">
        <v>989745.00846000004</v>
      </c>
      <c r="AN51">
        <v>19452448.396000002</v>
      </c>
      <c r="AO51">
        <v>361504.79905999999</v>
      </c>
      <c r="AP51">
        <v>374018.48997</v>
      </c>
      <c r="AQ51">
        <v>7350959.4019999998</v>
      </c>
      <c r="AR51">
        <v>3956</v>
      </c>
      <c r="AS51">
        <v>1802</v>
      </c>
      <c r="AT51">
        <v>1367</v>
      </c>
      <c r="AU51">
        <v>1714</v>
      </c>
      <c r="AV51">
        <v>2354</v>
      </c>
      <c r="AW51">
        <v>3183</v>
      </c>
      <c r="AX51">
        <v>4628</v>
      </c>
      <c r="AY51">
        <v>1309</v>
      </c>
      <c r="AZ51">
        <v>737</v>
      </c>
      <c r="BA51">
        <v>9323</v>
      </c>
      <c r="BB51">
        <v>20815</v>
      </c>
      <c r="BC51">
        <v>40695</v>
      </c>
      <c r="BD51" s="24">
        <f t="shared" si="0"/>
        <v>20</v>
      </c>
    </row>
    <row r="52" spans="1:56" x14ac:dyDescent="0.35">
      <c r="A52" t="s">
        <v>375</v>
      </c>
      <c r="B52" s="18" t="s">
        <v>376</v>
      </c>
      <c r="C52" s="3">
        <v>2970</v>
      </c>
      <c r="D52" s="3">
        <v>2391</v>
      </c>
      <c r="E52" s="3">
        <v>1631</v>
      </c>
      <c r="F52" s="3">
        <v>1022</v>
      </c>
      <c r="G52" s="3">
        <v>2592</v>
      </c>
      <c r="H52" s="3">
        <v>1824</v>
      </c>
      <c r="I52" s="3">
        <v>941</v>
      </c>
      <c r="J52" s="3">
        <v>422</v>
      </c>
      <c r="K52" s="3">
        <v>13793</v>
      </c>
      <c r="L52" s="3">
        <v>426</v>
      </c>
      <c r="M52" s="3">
        <v>1589</v>
      </c>
      <c r="N52" s="3">
        <v>2548</v>
      </c>
      <c r="O52" s="3">
        <v>4133</v>
      </c>
      <c r="P52" s="3">
        <v>5097</v>
      </c>
      <c r="Q52" s="4">
        <v>371.6715519</v>
      </c>
      <c r="R52" s="4">
        <v>344.30508228999997</v>
      </c>
      <c r="S52" s="3">
        <v>4749</v>
      </c>
      <c r="T52" s="5">
        <v>2204.2746913000001</v>
      </c>
      <c r="U52" s="5">
        <v>2194.2289566999998</v>
      </c>
      <c r="V52" s="3">
        <v>30265</v>
      </c>
      <c r="W52">
        <v>405.76954768000002</v>
      </c>
      <c r="X52">
        <v>377.72783296</v>
      </c>
      <c r="Y52">
        <v>5210</v>
      </c>
      <c r="Z52">
        <v>321.04491832000002</v>
      </c>
      <c r="AA52">
        <v>322.48241861999998</v>
      </c>
      <c r="AB52">
        <v>4448</v>
      </c>
      <c r="AC52">
        <v>3133.0359094</v>
      </c>
      <c r="AD52">
        <v>2916.6968751999998</v>
      </c>
      <c r="AE52">
        <v>40230</v>
      </c>
      <c r="AF52">
        <v>49649.346964999997</v>
      </c>
      <c r="AG52">
        <v>46010.077576000003</v>
      </c>
      <c r="AH52">
        <v>634617</v>
      </c>
      <c r="AI52">
        <v>243203.0306</v>
      </c>
      <c r="AJ52">
        <v>242547.50885000001</v>
      </c>
      <c r="AK52">
        <v>3345457.7895999998</v>
      </c>
      <c r="AL52">
        <v>1013688.9782</v>
      </c>
      <c r="AM52">
        <v>943697.23974999995</v>
      </c>
      <c r="AN52">
        <v>13016416.028000001</v>
      </c>
      <c r="AO52">
        <v>322673.58539000002</v>
      </c>
      <c r="AP52">
        <v>326653.15094999998</v>
      </c>
      <c r="AQ52">
        <v>4505526.9110000003</v>
      </c>
      <c r="AR52">
        <v>2570</v>
      </c>
      <c r="AS52">
        <v>1190</v>
      </c>
      <c r="AT52">
        <v>943</v>
      </c>
      <c r="AU52">
        <v>1382</v>
      </c>
      <c r="AV52">
        <v>1682</v>
      </c>
      <c r="AW52">
        <v>2146</v>
      </c>
      <c r="AX52">
        <v>2884</v>
      </c>
      <c r="AY52">
        <v>1120</v>
      </c>
      <c r="AZ52">
        <v>444</v>
      </c>
      <c r="BA52">
        <v>7501</v>
      </c>
      <c r="BB52">
        <v>12776</v>
      </c>
      <c r="BC52">
        <v>19953</v>
      </c>
      <c r="BD52" s="24">
        <f t="shared" si="0"/>
        <v>9</v>
      </c>
    </row>
    <row r="53" spans="1:56" x14ac:dyDescent="0.35">
      <c r="A53" t="s">
        <v>263</v>
      </c>
      <c r="B53" s="18" t="s">
        <v>264</v>
      </c>
      <c r="C53" s="3">
        <v>3186</v>
      </c>
      <c r="D53" s="3">
        <v>2449</v>
      </c>
      <c r="E53" s="3">
        <v>1634</v>
      </c>
      <c r="F53" s="3">
        <v>1062</v>
      </c>
      <c r="G53" s="3">
        <v>2793</v>
      </c>
      <c r="H53" s="3">
        <v>1981</v>
      </c>
      <c r="I53" s="3">
        <v>981</v>
      </c>
      <c r="J53" s="3">
        <v>480</v>
      </c>
      <c r="K53" s="3">
        <v>14566</v>
      </c>
      <c r="L53" s="3">
        <v>318</v>
      </c>
      <c r="M53" s="3">
        <v>1464</v>
      </c>
      <c r="N53" s="3">
        <v>2999</v>
      </c>
      <c r="O53" s="3">
        <v>4159</v>
      </c>
      <c r="P53" s="3">
        <v>5626</v>
      </c>
      <c r="Q53" s="4">
        <v>535.55743415999996</v>
      </c>
      <c r="R53" s="4">
        <v>491.34971852000001</v>
      </c>
      <c r="S53" s="3">
        <v>7157</v>
      </c>
      <c r="T53" s="5">
        <v>4051.2315798999998</v>
      </c>
      <c r="U53" s="5">
        <v>4035.9055334</v>
      </c>
      <c r="V53" s="3">
        <v>58787</v>
      </c>
      <c r="W53">
        <v>369.84565272999998</v>
      </c>
      <c r="X53">
        <v>341.27420018999999</v>
      </c>
      <c r="Y53">
        <v>4971</v>
      </c>
      <c r="Z53">
        <v>275.90239574999998</v>
      </c>
      <c r="AA53">
        <v>278.18206782999999</v>
      </c>
      <c r="AB53">
        <v>4052</v>
      </c>
      <c r="AC53">
        <v>3608.0387331000002</v>
      </c>
      <c r="AD53">
        <v>3327.1316765000001</v>
      </c>
      <c r="AE53">
        <v>48463</v>
      </c>
      <c r="AF53">
        <v>60216.202131999999</v>
      </c>
      <c r="AG53">
        <v>55261.499382000002</v>
      </c>
      <c r="AH53">
        <v>804939</v>
      </c>
      <c r="AI53">
        <v>432071.95467000001</v>
      </c>
      <c r="AJ53">
        <v>431201.07838000002</v>
      </c>
      <c r="AK53">
        <v>6280874.9077000003</v>
      </c>
      <c r="AL53">
        <v>1005465.1364</v>
      </c>
      <c r="AM53">
        <v>927613.97407</v>
      </c>
      <c r="AN53">
        <v>13511625.146</v>
      </c>
      <c r="AO53">
        <v>324564.20056999999</v>
      </c>
      <c r="AP53">
        <v>330220.71145</v>
      </c>
      <c r="AQ53">
        <v>4809994.8830000004</v>
      </c>
      <c r="AR53">
        <v>2598</v>
      </c>
      <c r="AS53">
        <v>1246</v>
      </c>
      <c r="AT53">
        <v>907</v>
      </c>
      <c r="AU53">
        <v>1379</v>
      </c>
      <c r="AV53">
        <v>1655</v>
      </c>
      <c r="AW53">
        <v>1937</v>
      </c>
      <c r="AX53">
        <v>2929</v>
      </c>
      <c r="AY53">
        <v>791</v>
      </c>
      <c r="AZ53">
        <v>332</v>
      </c>
      <c r="BA53">
        <v>7549</v>
      </c>
      <c r="BB53">
        <v>14198</v>
      </c>
      <c r="BC53">
        <v>26716</v>
      </c>
      <c r="BD53" s="24">
        <f t="shared" si="0"/>
        <v>10</v>
      </c>
    </row>
    <row r="54" spans="1:56" x14ac:dyDescent="0.35">
      <c r="A54" t="s">
        <v>279</v>
      </c>
      <c r="B54" s="18" t="s">
        <v>280</v>
      </c>
      <c r="C54" s="3">
        <v>2134</v>
      </c>
      <c r="D54" s="3">
        <v>1788</v>
      </c>
      <c r="E54" s="3">
        <v>1283</v>
      </c>
      <c r="F54" s="3">
        <v>969</v>
      </c>
      <c r="G54" s="3">
        <v>1781</v>
      </c>
      <c r="H54" s="3">
        <v>1232</v>
      </c>
      <c r="I54" s="3">
        <v>799</v>
      </c>
      <c r="J54" s="3">
        <v>386</v>
      </c>
      <c r="K54" s="3">
        <v>10372</v>
      </c>
      <c r="L54" s="3">
        <v>744</v>
      </c>
      <c r="M54" s="3">
        <v>1235</v>
      </c>
      <c r="N54" s="3">
        <v>1243</v>
      </c>
      <c r="O54" s="3">
        <v>1381</v>
      </c>
      <c r="P54" s="3">
        <v>5769</v>
      </c>
      <c r="Q54" s="4">
        <v>507.95297337</v>
      </c>
      <c r="R54" s="4">
        <v>485.34516005</v>
      </c>
      <c r="S54" s="3">
        <v>5034</v>
      </c>
      <c r="T54" s="5">
        <v>3347.7512418000001</v>
      </c>
      <c r="U54" s="5">
        <v>3316.2360201000001</v>
      </c>
      <c r="V54" s="3">
        <v>34396</v>
      </c>
      <c r="W54">
        <v>367.81596943</v>
      </c>
      <c r="X54">
        <v>353.35518703999998</v>
      </c>
      <c r="Y54">
        <v>3665</v>
      </c>
      <c r="Z54">
        <v>303.05850265999999</v>
      </c>
      <c r="AA54">
        <v>297.53181642999999</v>
      </c>
      <c r="AB54">
        <v>3086</v>
      </c>
      <c r="AC54">
        <v>3231.5902268999998</v>
      </c>
      <c r="AD54">
        <v>3124.6625530000001</v>
      </c>
      <c r="AE54">
        <v>32409</v>
      </c>
      <c r="AF54">
        <v>58989.530133</v>
      </c>
      <c r="AG54">
        <v>56462.591592999997</v>
      </c>
      <c r="AH54">
        <v>585630</v>
      </c>
      <c r="AI54">
        <v>387153.86891000002</v>
      </c>
      <c r="AJ54">
        <v>384520.15959</v>
      </c>
      <c r="AK54">
        <v>3988243.0951999999</v>
      </c>
      <c r="AL54">
        <v>952177.50416999997</v>
      </c>
      <c r="AM54">
        <v>917778.88043000002</v>
      </c>
      <c r="AN54">
        <v>9519202.5478000008</v>
      </c>
      <c r="AO54">
        <v>344060.53567000001</v>
      </c>
      <c r="AP54">
        <v>338404.18018000002</v>
      </c>
      <c r="AQ54">
        <v>3509928.1568</v>
      </c>
      <c r="AR54">
        <v>2042</v>
      </c>
      <c r="AS54">
        <v>986</v>
      </c>
      <c r="AT54">
        <v>549</v>
      </c>
      <c r="AU54">
        <v>1084</v>
      </c>
      <c r="AV54">
        <v>1366</v>
      </c>
      <c r="AW54">
        <v>1215</v>
      </c>
      <c r="AX54">
        <v>2161</v>
      </c>
      <c r="AY54">
        <v>719</v>
      </c>
      <c r="AZ54">
        <v>206</v>
      </c>
      <c r="BA54">
        <v>7004</v>
      </c>
      <c r="BB54">
        <v>12446</v>
      </c>
      <c r="BC54">
        <v>12959</v>
      </c>
      <c r="BD54" s="24">
        <f t="shared" si="0"/>
        <v>10</v>
      </c>
    </row>
    <row r="55" spans="1:56" x14ac:dyDescent="0.35">
      <c r="A55" t="s">
        <v>457</v>
      </c>
      <c r="B55" s="18" t="s">
        <v>458</v>
      </c>
      <c r="C55" s="3">
        <v>2497</v>
      </c>
      <c r="D55" s="3">
        <v>1849</v>
      </c>
      <c r="E55" s="3">
        <v>1262</v>
      </c>
      <c r="F55" s="3">
        <v>818</v>
      </c>
      <c r="G55" s="3">
        <v>2182</v>
      </c>
      <c r="H55" s="3">
        <v>1485</v>
      </c>
      <c r="I55" s="3">
        <v>765</v>
      </c>
      <c r="J55" s="3">
        <v>315</v>
      </c>
      <c r="K55" s="3">
        <v>11173</v>
      </c>
      <c r="L55" s="3">
        <v>580</v>
      </c>
      <c r="M55" s="3">
        <v>713</v>
      </c>
      <c r="N55" s="3">
        <v>1424</v>
      </c>
      <c r="O55" s="3">
        <v>4271</v>
      </c>
      <c r="P55" s="3">
        <v>4185</v>
      </c>
      <c r="Q55" s="5">
        <v>443.03083213000002</v>
      </c>
      <c r="R55" s="4">
        <v>404.54667502000001</v>
      </c>
      <c r="S55" s="3">
        <v>4520</v>
      </c>
      <c r="T55" s="5">
        <v>2895.5884897999999</v>
      </c>
      <c r="U55" s="5">
        <v>2889.1971718</v>
      </c>
      <c r="V55" s="3">
        <v>32281</v>
      </c>
      <c r="W55">
        <v>408.34177018000003</v>
      </c>
      <c r="X55">
        <v>373.93716996000001</v>
      </c>
      <c r="Y55">
        <v>4178</v>
      </c>
      <c r="Z55">
        <v>342.40085281</v>
      </c>
      <c r="AA55">
        <v>345.74420478000002</v>
      </c>
      <c r="AB55">
        <v>3863</v>
      </c>
      <c r="AC55">
        <v>3818.3922825</v>
      </c>
      <c r="AD55">
        <v>3492.3476237</v>
      </c>
      <c r="AE55">
        <v>39020</v>
      </c>
      <c r="AF55">
        <v>55686.245413999997</v>
      </c>
      <c r="AG55">
        <v>50829.320683999998</v>
      </c>
      <c r="AH55">
        <v>567916</v>
      </c>
      <c r="AI55">
        <v>348864.22282999998</v>
      </c>
      <c r="AJ55">
        <v>348489.17111</v>
      </c>
      <c r="AK55">
        <v>3893669.5088</v>
      </c>
      <c r="AL55">
        <v>1059735.3737999999</v>
      </c>
      <c r="AM55">
        <v>969605.93943000003</v>
      </c>
      <c r="AN55">
        <v>10833407.161</v>
      </c>
      <c r="AO55">
        <v>353393.42745000002</v>
      </c>
      <c r="AP55">
        <v>360279.18890000001</v>
      </c>
      <c r="AQ55">
        <v>4025399.3775999998</v>
      </c>
      <c r="AR55">
        <v>2375</v>
      </c>
      <c r="AS55">
        <v>1135</v>
      </c>
      <c r="AT55">
        <v>511</v>
      </c>
      <c r="AU55">
        <v>1339</v>
      </c>
      <c r="AV55">
        <v>1654</v>
      </c>
      <c r="AW55">
        <v>1185</v>
      </c>
      <c r="AX55">
        <v>2899</v>
      </c>
      <c r="AY55">
        <v>763</v>
      </c>
      <c r="AZ55">
        <v>201</v>
      </c>
      <c r="BA55">
        <v>6981</v>
      </c>
      <c r="BB55">
        <v>16021</v>
      </c>
      <c r="BC55">
        <v>16018</v>
      </c>
      <c r="BD55" s="24">
        <f t="shared" si="0"/>
        <v>8</v>
      </c>
    </row>
    <row r="56" spans="1:56" x14ac:dyDescent="0.35">
      <c r="A56" t="s">
        <v>156</v>
      </c>
      <c r="B56" s="18" t="s">
        <v>157</v>
      </c>
      <c r="C56" s="3">
        <v>7988</v>
      </c>
      <c r="D56" s="3">
        <v>6172</v>
      </c>
      <c r="E56" s="3">
        <v>4243</v>
      </c>
      <c r="F56" s="3">
        <v>2978</v>
      </c>
      <c r="G56" s="3">
        <v>6956</v>
      </c>
      <c r="H56" s="3">
        <v>4704</v>
      </c>
      <c r="I56" s="3">
        <v>2557</v>
      </c>
      <c r="J56" s="3">
        <v>1168</v>
      </c>
      <c r="K56" s="3">
        <v>36766</v>
      </c>
      <c r="L56" s="3">
        <v>1934</v>
      </c>
      <c r="M56" s="3">
        <v>4111</v>
      </c>
      <c r="N56" s="3">
        <v>5550</v>
      </c>
      <c r="O56" s="3">
        <v>9659</v>
      </c>
      <c r="P56" s="3">
        <v>15512</v>
      </c>
      <c r="Q56" s="4">
        <v>520.50429598999995</v>
      </c>
      <c r="R56" s="4">
        <v>485.53010934000002</v>
      </c>
      <c r="S56" s="3">
        <v>17851</v>
      </c>
      <c r="T56" s="5">
        <v>2653.5315922</v>
      </c>
      <c r="U56" s="5">
        <v>2640.1022684</v>
      </c>
      <c r="V56" s="3">
        <v>97066</v>
      </c>
      <c r="W56">
        <v>407.5227233</v>
      </c>
      <c r="X56">
        <v>381.68416472000001</v>
      </c>
      <c r="Y56">
        <v>14033</v>
      </c>
      <c r="Z56">
        <v>308.13894854</v>
      </c>
      <c r="AA56">
        <v>308.16515258999999</v>
      </c>
      <c r="AB56">
        <v>11330</v>
      </c>
      <c r="AC56">
        <v>4206.0304417999996</v>
      </c>
      <c r="AD56">
        <v>3943.5075885000001</v>
      </c>
      <c r="AE56">
        <v>144987</v>
      </c>
      <c r="AF56">
        <v>58546.720814</v>
      </c>
      <c r="AG56">
        <v>54638.851111999997</v>
      </c>
      <c r="AH56">
        <v>2008852</v>
      </c>
      <c r="AI56">
        <v>283690.82776999997</v>
      </c>
      <c r="AJ56">
        <v>282672.49200000003</v>
      </c>
      <c r="AK56">
        <v>10392736.841</v>
      </c>
      <c r="AL56">
        <v>1064840.3599</v>
      </c>
      <c r="AM56">
        <v>997767.50973000005</v>
      </c>
      <c r="AN56">
        <v>36683920.262999997</v>
      </c>
      <c r="AO56">
        <v>335354.75579000002</v>
      </c>
      <c r="AP56">
        <v>337629.27799999999</v>
      </c>
      <c r="AQ56">
        <v>12413278.035</v>
      </c>
      <c r="AR56">
        <v>7323</v>
      </c>
      <c r="AS56">
        <v>3491</v>
      </c>
      <c r="AT56">
        <v>2447</v>
      </c>
      <c r="AU56">
        <v>3860</v>
      </c>
      <c r="AV56">
        <v>4860</v>
      </c>
      <c r="AW56">
        <v>5313</v>
      </c>
      <c r="AX56">
        <v>8108</v>
      </c>
      <c r="AY56">
        <v>2350</v>
      </c>
      <c r="AZ56">
        <v>872</v>
      </c>
      <c r="BA56">
        <v>21489</v>
      </c>
      <c r="BB56">
        <v>49515</v>
      </c>
      <c r="BC56">
        <v>73983</v>
      </c>
      <c r="BD56" s="24">
        <f t="shared" si="0"/>
        <v>13</v>
      </c>
    </row>
    <row r="57" spans="1:56" x14ac:dyDescent="0.35">
      <c r="A57" t="s">
        <v>158</v>
      </c>
      <c r="B57" s="18" t="s">
        <v>159</v>
      </c>
      <c r="C57" s="3">
        <v>6823</v>
      </c>
      <c r="D57" s="3">
        <v>5217</v>
      </c>
      <c r="E57" s="3">
        <v>3434</v>
      </c>
      <c r="F57" s="3">
        <v>2250</v>
      </c>
      <c r="G57" s="3">
        <v>5911</v>
      </c>
      <c r="H57" s="3">
        <v>3840</v>
      </c>
      <c r="I57" s="3">
        <v>2058</v>
      </c>
      <c r="J57" s="3">
        <v>907</v>
      </c>
      <c r="K57" s="3">
        <v>30440</v>
      </c>
      <c r="L57" s="3">
        <v>3690</v>
      </c>
      <c r="M57" s="3">
        <v>4100</v>
      </c>
      <c r="N57" s="3">
        <v>5267</v>
      </c>
      <c r="O57" s="3">
        <v>5672</v>
      </c>
      <c r="P57" s="3">
        <v>11711</v>
      </c>
      <c r="Q57" s="4">
        <v>498.83970864999998</v>
      </c>
      <c r="R57" s="4">
        <v>478.54796320999998</v>
      </c>
      <c r="S57" s="3">
        <v>14567</v>
      </c>
      <c r="T57" s="5">
        <v>4209.9210350000003</v>
      </c>
      <c r="U57" s="5">
        <v>4212.7792378000004</v>
      </c>
      <c r="V57" s="3">
        <v>128237</v>
      </c>
      <c r="W57">
        <v>419.04996251</v>
      </c>
      <c r="X57">
        <v>401.80683311000001</v>
      </c>
      <c r="Y57">
        <v>12231</v>
      </c>
      <c r="Z57">
        <v>398.62805284000001</v>
      </c>
      <c r="AA57">
        <v>399.93429698</v>
      </c>
      <c r="AB57">
        <v>12174</v>
      </c>
      <c r="AC57">
        <v>4551.3716053999997</v>
      </c>
      <c r="AD57">
        <v>4358.4099869000001</v>
      </c>
      <c r="AE57">
        <v>132670</v>
      </c>
      <c r="AF57">
        <v>52604.036627000001</v>
      </c>
      <c r="AG57">
        <v>50446.386334000003</v>
      </c>
      <c r="AH57">
        <v>1535588</v>
      </c>
      <c r="AI57">
        <v>421677.19449999998</v>
      </c>
      <c r="AJ57">
        <v>421931.6225</v>
      </c>
      <c r="AK57">
        <v>12843598.589</v>
      </c>
      <c r="AL57">
        <v>1102794.4007999999</v>
      </c>
      <c r="AM57">
        <v>1056116.8163000001</v>
      </c>
      <c r="AN57">
        <v>32148195.888999999</v>
      </c>
      <c r="AO57">
        <v>414255.02653999999</v>
      </c>
      <c r="AP57">
        <v>417492.64867999998</v>
      </c>
      <c r="AQ57">
        <v>12708476.226</v>
      </c>
      <c r="AR57">
        <v>6676</v>
      </c>
      <c r="AS57">
        <v>3150</v>
      </c>
      <c r="AT57">
        <v>2095</v>
      </c>
      <c r="AU57">
        <v>3129</v>
      </c>
      <c r="AV57">
        <v>4395</v>
      </c>
      <c r="AW57">
        <v>4707</v>
      </c>
      <c r="AX57">
        <v>8415</v>
      </c>
      <c r="AY57">
        <v>2705</v>
      </c>
      <c r="AZ57">
        <v>1054</v>
      </c>
      <c r="BA57">
        <v>16278</v>
      </c>
      <c r="BB57">
        <v>43243</v>
      </c>
      <c r="BC57">
        <v>73149</v>
      </c>
      <c r="BD57" s="24">
        <f t="shared" si="0"/>
        <v>25</v>
      </c>
    </row>
    <row r="58" spans="1:56" x14ac:dyDescent="0.35">
      <c r="A58" t="s">
        <v>205</v>
      </c>
      <c r="B58" s="18" t="s">
        <v>206</v>
      </c>
      <c r="C58" s="3">
        <v>2088</v>
      </c>
      <c r="D58" s="3">
        <v>1607</v>
      </c>
      <c r="E58" s="3">
        <v>1155</v>
      </c>
      <c r="F58" s="3">
        <v>771</v>
      </c>
      <c r="G58" s="3">
        <v>1700</v>
      </c>
      <c r="H58" s="3">
        <v>1191</v>
      </c>
      <c r="I58" s="3">
        <v>653</v>
      </c>
      <c r="J58" s="3">
        <v>282</v>
      </c>
      <c r="K58" s="3">
        <v>9447</v>
      </c>
      <c r="L58" s="3">
        <v>2338</v>
      </c>
      <c r="M58" s="3">
        <v>2531</v>
      </c>
      <c r="N58" s="3">
        <v>1409</v>
      </c>
      <c r="O58" s="3">
        <v>1703</v>
      </c>
      <c r="P58" s="3">
        <v>1466</v>
      </c>
      <c r="Q58" s="8">
        <v>8.2408319969000008</v>
      </c>
      <c r="R58" s="8">
        <v>8.7858579443</v>
      </c>
      <c r="S58" s="3">
        <v>83</v>
      </c>
      <c r="T58" s="5">
        <v>2215.0270153000001</v>
      </c>
      <c r="U58" s="6">
        <v>2219.8581559999998</v>
      </c>
      <c r="V58" s="3">
        <v>20971</v>
      </c>
      <c r="W58">
        <v>468.96527915000001</v>
      </c>
      <c r="X58">
        <v>497.72414522999998</v>
      </c>
      <c r="Y58">
        <v>4702</v>
      </c>
      <c r="Z58">
        <v>330.0820903</v>
      </c>
      <c r="AA58">
        <v>326.98211071999998</v>
      </c>
      <c r="AB58">
        <v>3089</v>
      </c>
      <c r="AC58">
        <v>3821.1951128999999</v>
      </c>
      <c r="AD58">
        <v>4064.2532021000002</v>
      </c>
      <c r="AE58">
        <v>38395</v>
      </c>
      <c r="AF58">
        <v>947.25054680999995</v>
      </c>
      <c r="AG58">
        <v>1009.844395</v>
      </c>
      <c r="AH58">
        <v>9540</v>
      </c>
      <c r="AI58">
        <v>231676.63871</v>
      </c>
      <c r="AJ58">
        <v>231882.47456</v>
      </c>
      <c r="AK58">
        <v>2190593.7371999999</v>
      </c>
      <c r="AL58">
        <v>1148470.1451000001</v>
      </c>
      <c r="AM58">
        <v>1219578.8483</v>
      </c>
      <c r="AN58">
        <v>11521361.380000001</v>
      </c>
      <c r="AO58">
        <v>333464.85924999998</v>
      </c>
      <c r="AP58">
        <v>327861.22158000001</v>
      </c>
      <c r="AQ58">
        <v>3097304.9602000001</v>
      </c>
      <c r="AR58">
        <v>1860</v>
      </c>
      <c r="AS58">
        <v>907</v>
      </c>
      <c r="AT58">
        <v>810</v>
      </c>
      <c r="AU58">
        <v>1120</v>
      </c>
      <c r="AV58">
        <v>1402</v>
      </c>
      <c r="AW58">
        <v>2180</v>
      </c>
      <c r="AX58">
        <v>2055</v>
      </c>
      <c r="AY58">
        <v>664</v>
      </c>
      <c r="AZ58">
        <v>370</v>
      </c>
      <c r="BA58">
        <v>5245</v>
      </c>
      <c r="BB58">
        <v>11110</v>
      </c>
      <c r="BC58">
        <v>22040</v>
      </c>
      <c r="BD58" s="24">
        <f t="shared" si="0"/>
        <v>12</v>
      </c>
    </row>
    <row r="59" spans="1:56" x14ac:dyDescent="0.35">
      <c r="A59" t="s">
        <v>543</v>
      </c>
      <c r="B59" s="18" t="s">
        <v>544</v>
      </c>
      <c r="C59" s="3">
        <v>3067</v>
      </c>
      <c r="D59" s="3">
        <v>2561</v>
      </c>
      <c r="E59" s="3">
        <v>1790</v>
      </c>
      <c r="F59" s="3">
        <v>1298</v>
      </c>
      <c r="G59" s="3">
        <v>2618</v>
      </c>
      <c r="H59" s="3">
        <v>1942</v>
      </c>
      <c r="I59" s="3">
        <v>1116</v>
      </c>
      <c r="J59" s="3">
        <v>534</v>
      </c>
      <c r="K59" s="3">
        <v>14926</v>
      </c>
      <c r="L59" s="3">
        <v>0</v>
      </c>
      <c r="M59" s="3">
        <v>827</v>
      </c>
      <c r="N59" s="3">
        <v>5103</v>
      </c>
      <c r="O59" s="3">
        <v>5422</v>
      </c>
      <c r="P59" s="3">
        <v>3574</v>
      </c>
      <c r="Q59" s="4">
        <v>423.2715068</v>
      </c>
      <c r="R59" s="4">
        <v>398.23127428999999</v>
      </c>
      <c r="S59" s="3">
        <v>5944</v>
      </c>
      <c r="T59" s="5">
        <v>2528.7675448999998</v>
      </c>
      <c r="U59" s="5">
        <v>2490.7543882999998</v>
      </c>
      <c r="V59" s="3">
        <v>37177</v>
      </c>
      <c r="W59">
        <v>346.39657935999998</v>
      </c>
      <c r="X59">
        <v>330.02813881999998</v>
      </c>
      <c r="Y59">
        <v>4926</v>
      </c>
      <c r="Z59">
        <v>330.21841740999997</v>
      </c>
      <c r="AA59">
        <v>328.28621198000002</v>
      </c>
      <c r="AB59">
        <v>4900</v>
      </c>
      <c r="AC59">
        <v>3111.8541802</v>
      </c>
      <c r="AD59">
        <v>2978.8958864000001</v>
      </c>
      <c r="AE59">
        <v>44463</v>
      </c>
      <c r="AF59">
        <v>46881.579843</v>
      </c>
      <c r="AG59">
        <v>44185.850193999999</v>
      </c>
      <c r="AH59">
        <v>659518</v>
      </c>
      <c r="AI59">
        <v>289483.82276000001</v>
      </c>
      <c r="AJ59">
        <v>286274.46821000002</v>
      </c>
      <c r="AK59">
        <v>4272932.7125000004</v>
      </c>
      <c r="AL59">
        <v>879325.08126999997</v>
      </c>
      <c r="AM59">
        <v>841316.63093999994</v>
      </c>
      <c r="AN59">
        <v>12557492.033</v>
      </c>
      <c r="AO59">
        <v>361108.69880000001</v>
      </c>
      <c r="AP59">
        <v>360960.48723000003</v>
      </c>
      <c r="AQ59">
        <v>5387696.2324000001</v>
      </c>
      <c r="AR59">
        <v>3243</v>
      </c>
      <c r="AS59">
        <v>1260</v>
      </c>
      <c r="AT59">
        <v>710</v>
      </c>
      <c r="AU59">
        <v>1683</v>
      </c>
      <c r="AV59">
        <v>1732</v>
      </c>
      <c r="AW59">
        <v>1511</v>
      </c>
      <c r="AX59">
        <v>3658</v>
      </c>
      <c r="AY59">
        <v>920</v>
      </c>
      <c r="AZ59">
        <v>322</v>
      </c>
      <c r="BA59">
        <v>9019</v>
      </c>
      <c r="BB59">
        <v>15660</v>
      </c>
      <c r="BC59">
        <v>19784</v>
      </c>
      <c r="BD59" s="24">
        <f t="shared" si="0"/>
        <v>10</v>
      </c>
    </row>
    <row r="60" spans="1:56" x14ac:dyDescent="0.35">
      <c r="A60" t="s">
        <v>173</v>
      </c>
      <c r="B60" s="18" t="s">
        <v>174</v>
      </c>
      <c r="C60" s="3">
        <v>2158</v>
      </c>
      <c r="D60" s="3">
        <v>1554</v>
      </c>
      <c r="E60" s="3">
        <v>1150</v>
      </c>
      <c r="F60" s="3">
        <v>718</v>
      </c>
      <c r="G60" s="3">
        <v>1729</v>
      </c>
      <c r="H60" s="3">
        <v>1256</v>
      </c>
      <c r="I60" s="3">
        <v>635</v>
      </c>
      <c r="J60" s="3">
        <v>319</v>
      </c>
      <c r="K60" s="3">
        <v>9519</v>
      </c>
      <c r="L60" s="3">
        <v>0</v>
      </c>
      <c r="M60" s="3">
        <v>85</v>
      </c>
      <c r="N60" s="3">
        <v>666</v>
      </c>
      <c r="O60" s="3">
        <v>1965</v>
      </c>
      <c r="P60" s="3">
        <v>6803</v>
      </c>
      <c r="Q60" s="4">
        <v>388.86972379000002</v>
      </c>
      <c r="R60" s="4">
        <v>335.43439437000001</v>
      </c>
      <c r="S60" s="3">
        <v>3193</v>
      </c>
      <c r="T60" s="5">
        <v>2808.3080009</v>
      </c>
      <c r="U60" s="5">
        <v>2794.5162307000001</v>
      </c>
      <c r="V60" s="3">
        <v>26601</v>
      </c>
      <c r="W60">
        <v>323.91126542000001</v>
      </c>
      <c r="X60">
        <v>280.70175439000002</v>
      </c>
      <c r="Y60">
        <v>2672</v>
      </c>
      <c r="Z60">
        <v>311.91950001999999</v>
      </c>
      <c r="AA60">
        <v>312.32272297999998</v>
      </c>
      <c r="AB60">
        <v>2973</v>
      </c>
      <c r="AC60">
        <v>4013.1221939000002</v>
      </c>
      <c r="AD60">
        <v>3478.9368631000002</v>
      </c>
      <c r="AE60">
        <v>33116</v>
      </c>
      <c r="AF60">
        <v>45119.239501999997</v>
      </c>
      <c r="AG60">
        <v>38930.349826999998</v>
      </c>
      <c r="AH60">
        <v>370578</v>
      </c>
      <c r="AI60">
        <v>341829.74910999998</v>
      </c>
      <c r="AJ60">
        <v>340946.60735000001</v>
      </c>
      <c r="AK60">
        <v>3245470.7552999998</v>
      </c>
      <c r="AL60">
        <v>952904.35357000004</v>
      </c>
      <c r="AM60">
        <v>825201.66882999998</v>
      </c>
      <c r="AN60">
        <v>7855094.6856000004</v>
      </c>
      <c r="AO60">
        <v>327123.93374000001</v>
      </c>
      <c r="AP60">
        <v>331770.64137000003</v>
      </c>
      <c r="AQ60">
        <v>3158124.7352</v>
      </c>
      <c r="AR60">
        <v>1704</v>
      </c>
      <c r="AS60">
        <v>717</v>
      </c>
      <c r="AT60">
        <v>509</v>
      </c>
      <c r="AU60">
        <v>730</v>
      </c>
      <c r="AV60">
        <v>912</v>
      </c>
      <c r="AW60">
        <v>1030</v>
      </c>
      <c r="AX60">
        <v>2089</v>
      </c>
      <c r="AY60">
        <v>676</v>
      </c>
      <c r="AZ60">
        <v>208</v>
      </c>
      <c r="BA60">
        <v>3994</v>
      </c>
      <c r="BB60">
        <v>9334</v>
      </c>
      <c r="BC60">
        <v>19788</v>
      </c>
      <c r="BD60" s="24">
        <f t="shared" si="0"/>
        <v>8</v>
      </c>
    </row>
    <row r="61" spans="1:56" x14ac:dyDescent="0.35">
      <c r="A61" t="s">
        <v>351</v>
      </c>
      <c r="B61" s="18" t="s">
        <v>352</v>
      </c>
      <c r="C61" s="3">
        <v>1901</v>
      </c>
      <c r="D61" s="3">
        <v>1419</v>
      </c>
      <c r="E61" s="3">
        <v>918</v>
      </c>
      <c r="F61" s="3">
        <v>634</v>
      </c>
      <c r="G61" s="3">
        <v>1752</v>
      </c>
      <c r="H61" s="3">
        <v>1062</v>
      </c>
      <c r="I61" s="3">
        <v>506</v>
      </c>
      <c r="J61" s="3">
        <v>222</v>
      </c>
      <c r="K61" s="3">
        <v>8414</v>
      </c>
      <c r="L61" s="3">
        <v>791</v>
      </c>
      <c r="M61" s="3">
        <v>1465</v>
      </c>
      <c r="N61" s="3">
        <v>1082</v>
      </c>
      <c r="O61" s="3">
        <v>3193</v>
      </c>
      <c r="P61" s="3">
        <v>1883</v>
      </c>
      <c r="Q61" s="4">
        <v>564.20180863999997</v>
      </c>
      <c r="R61" s="4">
        <v>538.86379842999997</v>
      </c>
      <c r="S61" s="3">
        <v>4534</v>
      </c>
      <c r="T61" s="5">
        <v>2967.7691368999999</v>
      </c>
      <c r="U61" s="5">
        <v>2963.7508914</v>
      </c>
      <c r="V61" s="3">
        <v>24937</v>
      </c>
      <c r="W61">
        <v>410.69113764999997</v>
      </c>
      <c r="X61">
        <v>391.84692180000002</v>
      </c>
      <c r="Y61">
        <v>3297</v>
      </c>
      <c r="Z61">
        <v>406.19198718000001</v>
      </c>
      <c r="AA61">
        <v>409.91205134</v>
      </c>
      <c r="AB61">
        <v>3449</v>
      </c>
      <c r="AC61">
        <v>4289.1613536000004</v>
      </c>
      <c r="AD61">
        <v>4079.3914903999998</v>
      </c>
      <c r="AE61">
        <v>34324</v>
      </c>
      <c r="AF61">
        <v>66682.313202999998</v>
      </c>
      <c r="AG61">
        <v>63639.172807000003</v>
      </c>
      <c r="AH61">
        <v>535460</v>
      </c>
      <c r="AI61">
        <v>311194.42965000001</v>
      </c>
      <c r="AJ61">
        <v>310545.12832000002</v>
      </c>
      <c r="AK61">
        <v>2612926.7097</v>
      </c>
      <c r="AL61">
        <v>1189283.2128000001</v>
      </c>
      <c r="AM61">
        <v>1132373.7862</v>
      </c>
      <c r="AN61">
        <v>9527793.0373999998</v>
      </c>
      <c r="AO61">
        <v>390068.51848999999</v>
      </c>
      <c r="AP61">
        <v>396276.34295999998</v>
      </c>
      <c r="AQ61">
        <v>3334269.1496000001</v>
      </c>
      <c r="AR61">
        <v>1673</v>
      </c>
      <c r="AS61">
        <v>906</v>
      </c>
      <c r="AT61">
        <v>585</v>
      </c>
      <c r="AU61">
        <v>814</v>
      </c>
      <c r="AV61">
        <v>1197</v>
      </c>
      <c r="AW61">
        <v>1286</v>
      </c>
      <c r="AX61">
        <v>2275</v>
      </c>
      <c r="AY61">
        <v>855</v>
      </c>
      <c r="AZ61">
        <v>319</v>
      </c>
      <c r="BA61">
        <v>5025</v>
      </c>
      <c r="BB61">
        <v>12932</v>
      </c>
      <c r="BC61">
        <v>16367</v>
      </c>
      <c r="BD61" s="24">
        <f t="shared" si="0"/>
        <v>7</v>
      </c>
    </row>
    <row r="62" spans="1:56" x14ac:dyDescent="0.35">
      <c r="A62" t="s">
        <v>233</v>
      </c>
      <c r="B62" s="18" t="s">
        <v>234</v>
      </c>
      <c r="C62" s="3">
        <v>1563</v>
      </c>
      <c r="D62" s="3">
        <v>1381</v>
      </c>
      <c r="E62" s="3">
        <v>956</v>
      </c>
      <c r="F62" s="3">
        <v>671</v>
      </c>
      <c r="G62" s="3">
        <v>1320</v>
      </c>
      <c r="H62" s="3">
        <v>996</v>
      </c>
      <c r="I62" s="3">
        <v>627</v>
      </c>
      <c r="J62" s="3">
        <v>344</v>
      </c>
      <c r="K62" s="3">
        <v>7858</v>
      </c>
      <c r="L62" s="3">
        <v>244</v>
      </c>
      <c r="M62" s="3">
        <v>140</v>
      </c>
      <c r="N62" s="3">
        <v>943</v>
      </c>
      <c r="O62" s="3">
        <v>2765</v>
      </c>
      <c r="P62" s="3">
        <v>3766</v>
      </c>
      <c r="Q62" s="5">
        <v>399.15493248000001</v>
      </c>
      <c r="R62" s="4">
        <v>369.94146093000001</v>
      </c>
      <c r="S62" s="3">
        <v>2907</v>
      </c>
      <c r="T62" s="6">
        <v>2607.7610694999998</v>
      </c>
      <c r="U62" s="5">
        <v>2584.7543903999999</v>
      </c>
      <c r="V62" s="3">
        <v>20311</v>
      </c>
      <c r="W62">
        <v>404.28721182999999</v>
      </c>
      <c r="X62">
        <v>378.59506235999999</v>
      </c>
      <c r="Y62">
        <v>2975</v>
      </c>
      <c r="Z62">
        <v>571.50185384999997</v>
      </c>
      <c r="AA62">
        <v>565.92008145</v>
      </c>
      <c r="AB62">
        <v>4447</v>
      </c>
      <c r="AC62">
        <v>3605.0837937000001</v>
      </c>
      <c r="AD62">
        <v>3398.8292185999999</v>
      </c>
      <c r="AE62">
        <v>26708</v>
      </c>
      <c r="AF62">
        <v>44556.524725000003</v>
      </c>
      <c r="AG62">
        <v>41372.868413999997</v>
      </c>
      <c r="AH62">
        <v>325108</v>
      </c>
      <c r="AI62">
        <v>313407.56170000002</v>
      </c>
      <c r="AJ62">
        <v>311977.96295000002</v>
      </c>
      <c r="AK62">
        <v>2451522.8328</v>
      </c>
      <c r="AL62">
        <v>1023993.432</v>
      </c>
      <c r="AM62">
        <v>962954.79543000006</v>
      </c>
      <c r="AN62">
        <v>7566898.7824999997</v>
      </c>
      <c r="AO62">
        <v>554954.77413999999</v>
      </c>
      <c r="AP62">
        <v>551576.23731</v>
      </c>
      <c r="AQ62">
        <v>4334286.0728000002</v>
      </c>
      <c r="AR62">
        <v>2418</v>
      </c>
      <c r="AS62">
        <v>741</v>
      </c>
      <c r="AT62">
        <v>228</v>
      </c>
      <c r="AU62">
        <v>1200</v>
      </c>
      <c r="AV62">
        <v>1176</v>
      </c>
      <c r="AW62">
        <v>599</v>
      </c>
      <c r="AX62">
        <v>3546</v>
      </c>
      <c r="AY62">
        <v>773</v>
      </c>
      <c r="AZ62">
        <v>128</v>
      </c>
      <c r="BA62">
        <v>7941</v>
      </c>
      <c r="BB62">
        <v>11185</v>
      </c>
      <c r="BC62">
        <v>7582</v>
      </c>
      <c r="BD62" s="24">
        <f t="shared" si="0"/>
        <v>12</v>
      </c>
    </row>
    <row r="63" spans="1:56" x14ac:dyDescent="0.35">
      <c r="A63" t="s">
        <v>645</v>
      </c>
      <c r="B63" s="18" t="s">
        <v>646</v>
      </c>
      <c r="C63" s="3">
        <v>108</v>
      </c>
      <c r="D63" s="3">
        <v>78</v>
      </c>
      <c r="E63" s="3">
        <v>64</v>
      </c>
      <c r="F63" s="3">
        <v>36</v>
      </c>
      <c r="G63" s="3">
        <v>124</v>
      </c>
      <c r="H63" s="3">
        <v>64</v>
      </c>
      <c r="I63" s="3">
        <v>61</v>
      </c>
      <c r="J63" s="3">
        <v>17</v>
      </c>
      <c r="K63" s="3">
        <v>552</v>
      </c>
      <c r="L63" s="3">
        <v>0</v>
      </c>
      <c r="M63" s="3">
        <v>61</v>
      </c>
      <c r="N63" s="3">
        <v>181</v>
      </c>
      <c r="O63" s="3">
        <v>8</v>
      </c>
      <c r="P63" s="3">
        <v>302</v>
      </c>
      <c r="Q63" s="4">
        <v>472.74637343000001</v>
      </c>
      <c r="R63" s="4">
        <v>432.97101449000002</v>
      </c>
      <c r="S63" s="3">
        <v>239</v>
      </c>
      <c r="T63" s="5">
        <v>4279.1317496000001</v>
      </c>
      <c r="U63" s="5">
        <v>4322.4637681000004</v>
      </c>
      <c r="V63" s="3">
        <v>2386</v>
      </c>
      <c r="W63">
        <v>337.64771923000001</v>
      </c>
      <c r="X63">
        <v>313.40579709999997</v>
      </c>
      <c r="Y63">
        <v>173</v>
      </c>
      <c r="Z63">
        <v>356.40879022000001</v>
      </c>
      <c r="AA63">
        <v>364.13043477999997</v>
      </c>
      <c r="AB63">
        <v>201</v>
      </c>
      <c r="AC63">
        <v>3338.6028308</v>
      </c>
      <c r="AD63">
        <v>3094.2028986</v>
      </c>
      <c r="AE63">
        <v>1708</v>
      </c>
      <c r="AF63">
        <v>59632.882195999999</v>
      </c>
      <c r="AG63">
        <v>54686.594203000001</v>
      </c>
      <c r="AH63">
        <v>30187</v>
      </c>
      <c r="AI63">
        <v>441102.02664</v>
      </c>
      <c r="AJ63">
        <v>446496.51581999997</v>
      </c>
      <c r="AK63">
        <v>246466.07673</v>
      </c>
      <c r="AL63">
        <v>917462.19900999998</v>
      </c>
      <c r="AM63">
        <v>851718.27972999995</v>
      </c>
      <c r="AN63">
        <v>470148.49041000003</v>
      </c>
      <c r="AO63">
        <v>466698.53184000001</v>
      </c>
      <c r="AP63">
        <v>480302.26578000002</v>
      </c>
      <c r="AQ63">
        <v>265126.85071000003</v>
      </c>
      <c r="AR63">
        <v>93</v>
      </c>
      <c r="AS63">
        <v>39</v>
      </c>
      <c r="AT63">
        <v>24</v>
      </c>
      <c r="AU63">
        <v>39</v>
      </c>
      <c r="AV63">
        <v>66</v>
      </c>
      <c r="AW63">
        <v>68</v>
      </c>
      <c r="AX63">
        <v>162</v>
      </c>
      <c r="AY63">
        <v>22</v>
      </c>
      <c r="AZ63">
        <v>17</v>
      </c>
      <c r="BA63">
        <v>273</v>
      </c>
      <c r="BB63">
        <v>484</v>
      </c>
      <c r="BC63">
        <v>951</v>
      </c>
      <c r="BD63" s="24">
        <f t="shared" si="0"/>
        <v>14</v>
      </c>
    </row>
    <row r="64" spans="1:56" x14ac:dyDescent="0.35">
      <c r="A64" t="s">
        <v>265</v>
      </c>
      <c r="B64" s="18" t="s">
        <v>266</v>
      </c>
      <c r="C64" s="3">
        <v>2906</v>
      </c>
      <c r="D64" s="3">
        <v>2326</v>
      </c>
      <c r="E64" s="3">
        <v>1565</v>
      </c>
      <c r="F64" s="3">
        <v>1070</v>
      </c>
      <c r="G64" s="3">
        <v>2645</v>
      </c>
      <c r="H64" s="3">
        <v>1828</v>
      </c>
      <c r="I64" s="3">
        <v>1000</v>
      </c>
      <c r="J64" s="3">
        <v>389</v>
      </c>
      <c r="K64" s="3">
        <v>13729</v>
      </c>
      <c r="L64" s="3">
        <v>961</v>
      </c>
      <c r="M64" s="3">
        <v>2044</v>
      </c>
      <c r="N64" s="3">
        <v>3066</v>
      </c>
      <c r="O64" s="3">
        <v>3953</v>
      </c>
      <c r="P64" s="3">
        <v>3705</v>
      </c>
      <c r="Q64" s="5">
        <v>432.57948899000002</v>
      </c>
      <c r="R64" s="4">
        <v>415.25238546000003</v>
      </c>
      <c r="S64" s="3">
        <v>5701</v>
      </c>
      <c r="T64" s="5">
        <v>3783.8728049000001</v>
      </c>
      <c r="U64" s="6">
        <v>3777.4054919999999</v>
      </c>
      <c r="V64" s="3">
        <v>51860</v>
      </c>
      <c r="W64">
        <v>346.73265443000003</v>
      </c>
      <c r="X64">
        <v>334.32879307000002</v>
      </c>
      <c r="Y64">
        <v>4590</v>
      </c>
      <c r="Z64">
        <v>376.90129191</v>
      </c>
      <c r="AA64">
        <v>378.97880399000002</v>
      </c>
      <c r="AB64">
        <v>5203</v>
      </c>
      <c r="AC64">
        <v>3245.3523190000001</v>
      </c>
      <c r="AD64">
        <v>3128.9970136000002</v>
      </c>
      <c r="AE64">
        <v>42958</v>
      </c>
      <c r="AF64">
        <v>53264.749992999998</v>
      </c>
      <c r="AG64">
        <v>51151.358438000003</v>
      </c>
      <c r="AH64">
        <v>702257</v>
      </c>
      <c r="AI64">
        <v>436357.56410000002</v>
      </c>
      <c r="AJ64">
        <v>436196.64020999998</v>
      </c>
      <c r="AK64">
        <v>5988543.6734999996</v>
      </c>
      <c r="AL64">
        <v>961233.58235000004</v>
      </c>
      <c r="AM64">
        <v>927210.84230999998</v>
      </c>
      <c r="AN64">
        <v>12729677.653999999</v>
      </c>
      <c r="AO64">
        <v>350626.9596</v>
      </c>
      <c r="AP64">
        <v>354104.00351000001</v>
      </c>
      <c r="AQ64">
        <v>4861493.8641999997</v>
      </c>
      <c r="AR64">
        <v>2552</v>
      </c>
      <c r="AS64">
        <v>1234</v>
      </c>
      <c r="AT64">
        <v>936</v>
      </c>
      <c r="AU64">
        <v>1064</v>
      </c>
      <c r="AV64">
        <v>1551</v>
      </c>
      <c r="AW64">
        <v>1975</v>
      </c>
      <c r="AX64">
        <v>3702</v>
      </c>
      <c r="AY64">
        <v>1075</v>
      </c>
      <c r="AZ64">
        <v>426</v>
      </c>
      <c r="BA64">
        <v>5610</v>
      </c>
      <c r="BB64">
        <v>12896</v>
      </c>
      <c r="BC64">
        <v>24452</v>
      </c>
      <c r="BD64" s="24">
        <f t="shared" si="0"/>
        <v>10</v>
      </c>
    </row>
    <row r="65" spans="1:56" x14ac:dyDescent="0.35">
      <c r="A65" t="s">
        <v>195</v>
      </c>
      <c r="B65" s="18" t="s">
        <v>196</v>
      </c>
      <c r="C65" s="3">
        <v>1500</v>
      </c>
      <c r="D65" s="3">
        <v>1115</v>
      </c>
      <c r="E65" s="3">
        <v>661</v>
      </c>
      <c r="F65" s="3">
        <v>410</v>
      </c>
      <c r="G65" s="3">
        <v>1336</v>
      </c>
      <c r="H65" s="3">
        <v>833</v>
      </c>
      <c r="I65" s="3">
        <v>393</v>
      </c>
      <c r="J65" s="3">
        <v>156</v>
      </c>
      <c r="K65" s="3">
        <v>6404</v>
      </c>
      <c r="L65" s="3">
        <v>1557</v>
      </c>
      <c r="M65" s="3">
        <v>2106</v>
      </c>
      <c r="N65" s="3">
        <v>1613</v>
      </c>
      <c r="O65" s="3">
        <v>489</v>
      </c>
      <c r="P65" s="3">
        <v>639</v>
      </c>
      <c r="Q65" s="6">
        <v>455.50162504999997</v>
      </c>
      <c r="R65" s="4">
        <v>479.23173016999999</v>
      </c>
      <c r="S65" s="3">
        <v>3069</v>
      </c>
      <c r="T65" s="5">
        <v>2478.2986040999999</v>
      </c>
      <c r="U65" s="5">
        <v>2512.4921924</v>
      </c>
      <c r="V65" s="3">
        <v>16090</v>
      </c>
      <c r="W65">
        <v>373.67367374999998</v>
      </c>
      <c r="X65">
        <v>390.06870706000001</v>
      </c>
      <c r="Y65">
        <v>2498</v>
      </c>
      <c r="Z65">
        <v>405.35013085999998</v>
      </c>
      <c r="AA65">
        <v>410.99312929000001</v>
      </c>
      <c r="AB65">
        <v>2632</v>
      </c>
      <c r="AC65">
        <v>3663.7211419</v>
      </c>
      <c r="AD65">
        <v>3799.1880074999999</v>
      </c>
      <c r="AE65">
        <v>24330</v>
      </c>
      <c r="AF65">
        <v>53022.342823999999</v>
      </c>
      <c r="AG65">
        <v>55705.808869</v>
      </c>
      <c r="AH65">
        <v>356740</v>
      </c>
      <c r="AI65">
        <v>297401.57348000002</v>
      </c>
      <c r="AJ65">
        <v>300442.20587000001</v>
      </c>
      <c r="AK65">
        <v>1924031.8864</v>
      </c>
      <c r="AL65">
        <v>973077.56886</v>
      </c>
      <c r="AM65">
        <v>1011548.9279</v>
      </c>
      <c r="AN65">
        <v>6477959.3339999998</v>
      </c>
      <c r="AO65">
        <v>355815.69959999999</v>
      </c>
      <c r="AP65">
        <v>359673.89827000001</v>
      </c>
      <c r="AQ65">
        <v>2303351.6444999999</v>
      </c>
      <c r="AR65">
        <v>1373</v>
      </c>
      <c r="AS65">
        <v>673</v>
      </c>
      <c r="AT65">
        <v>375</v>
      </c>
      <c r="AU65">
        <v>784</v>
      </c>
      <c r="AV65">
        <v>892</v>
      </c>
      <c r="AW65">
        <v>822</v>
      </c>
      <c r="AX65">
        <v>1605</v>
      </c>
      <c r="AY65">
        <v>921</v>
      </c>
      <c r="AZ65">
        <v>106</v>
      </c>
      <c r="BA65">
        <v>4323</v>
      </c>
      <c r="BB65">
        <v>9495</v>
      </c>
      <c r="BC65">
        <v>10512</v>
      </c>
      <c r="BD65" s="24">
        <f t="shared" si="0"/>
        <v>8</v>
      </c>
    </row>
    <row r="66" spans="1:56" x14ac:dyDescent="0.35">
      <c r="A66" t="s">
        <v>415</v>
      </c>
      <c r="B66" s="18" t="s">
        <v>416</v>
      </c>
      <c r="C66" s="3">
        <v>954</v>
      </c>
      <c r="D66" s="3">
        <v>694</v>
      </c>
      <c r="E66" s="3">
        <v>428</v>
      </c>
      <c r="F66" s="3">
        <v>225</v>
      </c>
      <c r="G66" s="3">
        <v>831</v>
      </c>
      <c r="H66" s="3">
        <v>467</v>
      </c>
      <c r="I66" s="3">
        <v>264</v>
      </c>
      <c r="J66" s="3">
        <v>104</v>
      </c>
      <c r="K66" s="3">
        <v>3967</v>
      </c>
      <c r="L66" s="3">
        <v>1003</v>
      </c>
      <c r="M66" s="3">
        <v>1188</v>
      </c>
      <c r="N66" s="3">
        <v>925</v>
      </c>
      <c r="O66" s="3">
        <v>761</v>
      </c>
      <c r="P66" s="3">
        <v>90</v>
      </c>
      <c r="Q66" s="4">
        <v>599.82108020999999</v>
      </c>
      <c r="R66" s="4">
        <v>631.45954122000001</v>
      </c>
      <c r="S66" s="3">
        <v>2505</v>
      </c>
      <c r="T66" s="5">
        <v>2990.5902415</v>
      </c>
      <c r="U66" s="5">
        <v>3031.7620367999998</v>
      </c>
      <c r="V66" s="3">
        <v>12027</v>
      </c>
      <c r="W66">
        <v>469.78568353999998</v>
      </c>
      <c r="X66">
        <v>490.54701286</v>
      </c>
      <c r="Y66">
        <v>1946</v>
      </c>
      <c r="Z66">
        <v>441.99010668</v>
      </c>
      <c r="AA66">
        <v>448.70178977</v>
      </c>
      <c r="AB66">
        <v>1780</v>
      </c>
      <c r="AC66">
        <v>4666.2261900000003</v>
      </c>
      <c r="AD66">
        <v>4838.1648600999997</v>
      </c>
      <c r="AE66">
        <v>19193</v>
      </c>
      <c r="AF66">
        <v>71272.898591000005</v>
      </c>
      <c r="AG66">
        <v>74906.730527000007</v>
      </c>
      <c r="AH66">
        <v>297155</v>
      </c>
      <c r="AI66">
        <v>389058.81695000001</v>
      </c>
      <c r="AJ66">
        <v>392895.07961000002</v>
      </c>
      <c r="AK66">
        <v>1558614.7808000001</v>
      </c>
      <c r="AL66">
        <v>1264226.6037999999</v>
      </c>
      <c r="AM66">
        <v>1314625.8755000001</v>
      </c>
      <c r="AN66">
        <v>5215120.8482999997</v>
      </c>
      <c r="AO66">
        <v>462815.43700999999</v>
      </c>
      <c r="AP66">
        <v>468497.12841</v>
      </c>
      <c r="AQ66">
        <v>1858528.1084</v>
      </c>
      <c r="AR66">
        <v>886</v>
      </c>
      <c r="AS66">
        <v>406</v>
      </c>
      <c r="AT66">
        <v>361</v>
      </c>
      <c r="AU66">
        <v>438</v>
      </c>
      <c r="AV66">
        <v>605</v>
      </c>
      <c r="AW66">
        <v>903</v>
      </c>
      <c r="AX66">
        <v>1269</v>
      </c>
      <c r="AY66">
        <v>316</v>
      </c>
      <c r="AZ66">
        <v>195</v>
      </c>
      <c r="BA66">
        <v>2104</v>
      </c>
      <c r="BB66">
        <v>5011</v>
      </c>
      <c r="BC66">
        <v>12078</v>
      </c>
      <c r="BD66" s="24">
        <f t="shared" si="0"/>
        <v>5</v>
      </c>
    </row>
    <row r="67" spans="1:56" x14ac:dyDescent="0.35">
      <c r="A67" s="70" t="s">
        <v>162</v>
      </c>
      <c r="B67" s="18" t="s">
        <v>1928</v>
      </c>
      <c r="C67" s="3">
        <v>12259</v>
      </c>
      <c r="D67" s="3">
        <v>9482</v>
      </c>
      <c r="E67" s="3">
        <v>6574</v>
      </c>
      <c r="F67" s="3">
        <v>4491</v>
      </c>
      <c r="G67" s="3">
        <v>10825</v>
      </c>
      <c r="H67" s="3">
        <v>7375</v>
      </c>
      <c r="I67" s="3">
        <v>4053</v>
      </c>
      <c r="J67" s="3">
        <v>1781</v>
      </c>
      <c r="K67" s="3">
        <v>56840</v>
      </c>
      <c r="L67" s="3">
        <v>6048</v>
      </c>
      <c r="M67" s="3">
        <v>24595</v>
      </c>
      <c r="N67" s="3">
        <v>18098</v>
      </c>
      <c r="O67" s="3">
        <v>7641</v>
      </c>
      <c r="P67" s="3">
        <v>458</v>
      </c>
      <c r="Q67" s="4">
        <v>271.57514935</v>
      </c>
      <c r="R67" s="4">
        <v>287.86066151</v>
      </c>
      <c r="S67" s="3">
        <v>16362</v>
      </c>
      <c r="T67" s="5">
        <v>2469.7437633</v>
      </c>
      <c r="U67" s="5">
        <v>2465.9746657000001</v>
      </c>
      <c r="V67" s="3">
        <v>140166</v>
      </c>
      <c r="W67" s="5">
        <v>297.02858509999999</v>
      </c>
      <c r="X67" s="4">
        <v>315.55242786999997</v>
      </c>
      <c r="Y67" s="3">
        <v>17936</v>
      </c>
      <c r="Z67" s="4">
        <v>334.04809273000001</v>
      </c>
      <c r="AA67" s="4">
        <v>333.95496129000003</v>
      </c>
      <c r="AB67" s="3">
        <v>18982</v>
      </c>
      <c r="AC67" s="5">
        <v>2337.5038086</v>
      </c>
      <c r="AD67" s="5">
        <v>2483.9725545000001</v>
      </c>
      <c r="AE67" s="3">
        <v>141189</v>
      </c>
      <c r="AF67" s="6">
        <v>33781.038743999998</v>
      </c>
      <c r="AG67" s="6">
        <v>35843.701618999999</v>
      </c>
      <c r="AH67" s="3">
        <v>2037356</v>
      </c>
      <c r="AI67" s="7">
        <v>299791.54715</v>
      </c>
      <c r="AJ67" s="7">
        <v>299206.60863999999</v>
      </c>
      <c r="AK67" s="73">
        <v>17006903.635000002</v>
      </c>
      <c r="AL67" s="7">
        <v>774327.83108999999</v>
      </c>
      <c r="AM67" s="7">
        <v>823367.08573000005</v>
      </c>
      <c r="AN67" s="73">
        <v>46800185.152999997</v>
      </c>
      <c r="AO67" s="7">
        <v>351127.74245000002</v>
      </c>
      <c r="AP67" s="7">
        <v>349236.53337000002</v>
      </c>
      <c r="AQ67" s="73">
        <v>19850604.557</v>
      </c>
      <c r="AR67" s="3">
        <v>9949</v>
      </c>
      <c r="AS67" s="3">
        <v>5045</v>
      </c>
      <c r="AT67" s="3">
        <v>3648</v>
      </c>
      <c r="AU67" s="3">
        <v>4169</v>
      </c>
      <c r="AV67" s="3">
        <v>6180</v>
      </c>
      <c r="AW67" s="3">
        <v>7587</v>
      </c>
      <c r="AX67" s="3">
        <v>12659</v>
      </c>
      <c r="AY67" s="3">
        <v>4317</v>
      </c>
      <c r="AZ67" s="3">
        <v>2006</v>
      </c>
      <c r="BA67" s="3">
        <v>21246</v>
      </c>
      <c r="BB67" s="3">
        <v>46711</v>
      </c>
      <c r="BC67" s="3">
        <v>73232</v>
      </c>
      <c r="BD67" s="24">
        <f t="shared" si="0"/>
        <v>30</v>
      </c>
    </row>
    <row r="68" spans="1:56" x14ac:dyDescent="0.35">
      <c r="A68" t="s">
        <v>281</v>
      </c>
      <c r="B68" s="18" t="s">
        <v>282</v>
      </c>
      <c r="C68" s="3">
        <v>1964</v>
      </c>
      <c r="D68" s="3">
        <v>1658</v>
      </c>
      <c r="E68" s="3">
        <v>1152</v>
      </c>
      <c r="F68" s="3">
        <v>801</v>
      </c>
      <c r="G68" s="3">
        <v>1745</v>
      </c>
      <c r="H68" s="3">
        <v>1251</v>
      </c>
      <c r="I68" s="3">
        <v>698</v>
      </c>
      <c r="J68" s="3">
        <v>307</v>
      </c>
      <c r="K68" s="3">
        <v>9576</v>
      </c>
      <c r="L68" s="3">
        <v>0</v>
      </c>
      <c r="M68" s="3">
        <v>348</v>
      </c>
      <c r="N68" s="3">
        <v>2223</v>
      </c>
      <c r="O68" s="3">
        <v>3942</v>
      </c>
      <c r="P68" s="3">
        <v>3063</v>
      </c>
      <c r="Q68" s="4">
        <v>382.00455011000003</v>
      </c>
      <c r="R68" s="4">
        <v>350.45948204000001</v>
      </c>
      <c r="S68" s="3">
        <v>3356</v>
      </c>
      <c r="T68" s="5">
        <v>2681.4152601999999</v>
      </c>
      <c r="U68" s="5">
        <v>2650.3759398000002</v>
      </c>
      <c r="V68" s="3">
        <v>25380</v>
      </c>
      <c r="W68">
        <v>314.13226365999998</v>
      </c>
      <c r="X68">
        <v>291.14452798999997</v>
      </c>
      <c r="Y68">
        <v>2788</v>
      </c>
      <c r="Z68">
        <v>265.58000823999998</v>
      </c>
      <c r="AA68">
        <v>265.24644946000001</v>
      </c>
      <c r="AB68">
        <v>2540</v>
      </c>
      <c r="AC68">
        <v>2858.5464732999999</v>
      </c>
      <c r="AD68">
        <v>2658.5213033</v>
      </c>
      <c r="AE68">
        <v>25458</v>
      </c>
      <c r="AF68">
        <v>45626.585573999997</v>
      </c>
      <c r="AG68">
        <v>41908.939014000003</v>
      </c>
      <c r="AH68">
        <v>401320</v>
      </c>
      <c r="AI68">
        <v>320887.42696000001</v>
      </c>
      <c r="AJ68">
        <v>318310.63426000002</v>
      </c>
      <c r="AK68">
        <v>3048142.6337000001</v>
      </c>
      <c r="AL68">
        <v>851809.98366000003</v>
      </c>
      <c r="AM68">
        <v>791694.29313000001</v>
      </c>
      <c r="AN68">
        <v>7581264.551</v>
      </c>
      <c r="AO68">
        <v>316659.54892999999</v>
      </c>
      <c r="AP68">
        <v>318741.37004000001</v>
      </c>
      <c r="AQ68">
        <v>3052267.3594999998</v>
      </c>
      <c r="AR68">
        <v>1699</v>
      </c>
      <c r="AS68">
        <v>753</v>
      </c>
      <c r="AT68">
        <v>463</v>
      </c>
      <c r="AU68">
        <v>824</v>
      </c>
      <c r="AV68">
        <v>986</v>
      </c>
      <c r="AW68">
        <v>978</v>
      </c>
      <c r="AX68">
        <v>1851</v>
      </c>
      <c r="AY68">
        <v>545</v>
      </c>
      <c r="AZ68">
        <v>144</v>
      </c>
      <c r="BA68">
        <v>5848</v>
      </c>
      <c r="BB68">
        <v>9071</v>
      </c>
      <c r="BC68">
        <v>10539</v>
      </c>
      <c r="BD68" s="24">
        <f t="shared" ref="BD68:BD131" si="1">LEN(B68)</f>
        <v>8</v>
      </c>
    </row>
    <row r="69" spans="1:56" x14ac:dyDescent="0.35">
      <c r="A69" t="s">
        <v>154</v>
      </c>
      <c r="B69" s="18" t="s">
        <v>155</v>
      </c>
      <c r="C69" s="3">
        <v>10579</v>
      </c>
      <c r="D69" s="3">
        <v>7605</v>
      </c>
      <c r="E69" s="3">
        <v>4785</v>
      </c>
      <c r="F69" s="3">
        <v>2790</v>
      </c>
      <c r="G69" s="3">
        <v>8889</v>
      </c>
      <c r="H69" s="3">
        <v>5735</v>
      </c>
      <c r="I69" s="3">
        <v>2879</v>
      </c>
      <c r="J69" s="3">
        <v>1171</v>
      </c>
      <c r="K69" s="3">
        <v>44433</v>
      </c>
      <c r="L69" s="3">
        <v>11171</v>
      </c>
      <c r="M69" s="3">
        <v>14306</v>
      </c>
      <c r="N69" s="3">
        <v>7320</v>
      </c>
      <c r="O69" s="3">
        <v>6956</v>
      </c>
      <c r="P69" s="3">
        <v>4680</v>
      </c>
      <c r="Q69" s="4">
        <v>415.35263621000001</v>
      </c>
      <c r="R69" s="5">
        <v>437.58017690000003</v>
      </c>
      <c r="S69" s="3">
        <v>19443</v>
      </c>
      <c r="T69" s="5">
        <v>2855.7528688000002</v>
      </c>
      <c r="U69" s="5">
        <v>2894.2002566000001</v>
      </c>
      <c r="V69" s="3">
        <v>128598</v>
      </c>
      <c r="W69">
        <v>408.69879691</v>
      </c>
      <c r="X69">
        <v>426.95744153999999</v>
      </c>
      <c r="Y69">
        <v>18971</v>
      </c>
      <c r="Z69">
        <v>451.48486703999998</v>
      </c>
      <c r="AA69">
        <v>456.66509126</v>
      </c>
      <c r="AB69">
        <v>20291</v>
      </c>
      <c r="AC69">
        <v>4017.8988285</v>
      </c>
      <c r="AD69">
        <v>4174.6449710999996</v>
      </c>
      <c r="AE69">
        <v>185492</v>
      </c>
      <c r="AF69">
        <v>49010.039247000001</v>
      </c>
      <c r="AG69">
        <v>51561.722142999999</v>
      </c>
      <c r="AH69">
        <v>2291042</v>
      </c>
      <c r="AI69">
        <v>318053.23908999999</v>
      </c>
      <c r="AJ69">
        <v>321220.72746999998</v>
      </c>
      <c r="AK69">
        <v>14272800.584000001</v>
      </c>
      <c r="AL69">
        <v>1056810.4850000001</v>
      </c>
      <c r="AM69">
        <v>1099963.7689</v>
      </c>
      <c r="AN69">
        <v>48874690.145000003</v>
      </c>
      <c r="AO69">
        <v>445746.23057999997</v>
      </c>
      <c r="AP69">
        <v>448902.06653000001</v>
      </c>
      <c r="AQ69">
        <v>19946065.522</v>
      </c>
      <c r="AR69">
        <v>10856</v>
      </c>
      <c r="AS69">
        <v>4747</v>
      </c>
      <c r="AT69">
        <v>2748</v>
      </c>
      <c r="AU69">
        <v>5628</v>
      </c>
      <c r="AV69">
        <v>6904</v>
      </c>
      <c r="AW69">
        <v>6439</v>
      </c>
      <c r="AX69">
        <v>14958</v>
      </c>
      <c r="AY69">
        <v>4062</v>
      </c>
      <c r="AZ69">
        <v>1271</v>
      </c>
      <c r="BA69">
        <v>31822</v>
      </c>
      <c r="BB69">
        <v>68635</v>
      </c>
      <c r="BC69">
        <v>85035</v>
      </c>
      <c r="BD69" s="24">
        <f t="shared" si="1"/>
        <v>13</v>
      </c>
    </row>
    <row r="70" spans="1:56" x14ac:dyDescent="0.35">
      <c r="A70" t="s">
        <v>621</v>
      </c>
      <c r="B70" s="18" t="s">
        <v>622</v>
      </c>
      <c r="C70" s="3">
        <v>5072</v>
      </c>
      <c r="D70" s="3">
        <v>3862</v>
      </c>
      <c r="E70" s="3">
        <v>2643</v>
      </c>
      <c r="F70" s="3">
        <v>1889</v>
      </c>
      <c r="G70" s="3">
        <v>4232</v>
      </c>
      <c r="H70" s="3">
        <v>2852</v>
      </c>
      <c r="I70" s="3">
        <v>1688</v>
      </c>
      <c r="J70" s="3">
        <v>802</v>
      </c>
      <c r="K70" s="3">
        <v>23040</v>
      </c>
      <c r="L70" s="3">
        <v>5238</v>
      </c>
      <c r="M70" s="3">
        <v>5115</v>
      </c>
      <c r="N70" s="3">
        <v>5635</v>
      </c>
      <c r="O70" s="3">
        <v>4112</v>
      </c>
      <c r="P70" s="3">
        <v>2940</v>
      </c>
      <c r="Q70" s="4">
        <v>580.00596801999995</v>
      </c>
      <c r="R70" s="4">
        <v>614.53993056000002</v>
      </c>
      <c r="S70" s="3">
        <v>14159</v>
      </c>
      <c r="T70" s="5">
        <v>2972.4288262999999</v>
      </c>
      <c r="U70" s="5">
        <v>2974.7395833</v>
      </c>
      <c r="V70" s="3">
        <v>68538</v>
      </c>
      <c r="W70">
        <v>450.42815525999998</v>
      </c>
      <c r="X70">
        <v>476.69270833000002</v>
      </c>
      <c r="Y70">
        <v>10983</v>
      </c>
      <c r="Z70">
        <v>381.17187489000003</v>
      </c>
      <c r="AA70">
        <v>378.42881943999998</v>
      </c>
      <c r="AB70">
        <v>8719</v>
      </c>
      <c r="AC70">
        <v>4696.1146502000001</v>
      </c>
      <c r="AD70">
        <v>4977.9513889</v>
      </c>
      <c r="AE70">
        <v>114692</v>
      </c>
      <c r="AF70">
        <v>66345.626722999994</v>
      </c>
      <c r="AG70">
        <v>70314.105903000003</v>
      </c>
      <c r="AH70">
        <v>1620037</v>
      </c>
      <c r="AI70">
        <v>357195.27292000002</v>
      </c>
      <c r="AJ70">
        <v>357178.89337000001</v>
      </c>
      <c r="AK70">
        <v>8229401.7032000003</v>
      </c>
      <c r="AL70">
        <v>1192750.8935</v>
      </c>
      <c r="AM70">
        <v>1263659.0174</v>
      </c>
      <c r="AN70">
        <v>29114703.761</v>
      </c>
      <c r="AO70">
        <v>400825.97194000002</v>
      </c>
      <c r="AP70">
        <v>395194.23959000001</v>
      </c>
      <c r="AQ70">
        <v>9105275.2800999992</v>
      </c>
      <c r="AR70">
        <v>4821</v>
      </c>
      <c r="AS70">
        <v>2708</v>
      </c>
      <c r="AT70">
        <v>1876</v>
      </c>
      <c r="AU70">
        <v>2645</v>
      </c>
      <c r="AV70">
        <v>3780</v>
      </c>
      <c r="AW70">
        <v>4558</v>
      </c>
      <c r="AX70">
        <v>5923</v>
      </c>
      <c r="AY70">
        <v>2195</v>
      </c>
      <c r="AZ70">
        <v>601</v>
      </c>
      <c r="BA70">
        <v>15691</v>
      </c>
      <c r="BB70">
        <v>37757</v>
      </c>
      <c r="BC70">
        <v>61244</v>
      </c>
      <c r="BD70" s="24">
        <f t="shared" si="1"/>
        <v>8</v>
      </c>
    </row>
    <row r="71" spans="1:56" x14ac:dyDescent="0.35">
      <c r="A71" t="s">
        <v>429</v>
      </c>
      <c r="B71" s="18" t="s">
        <v>430</v>
      </c>
      <c r="C71" s="3">
        <v>1387</v>
      </c>
      <c r="D71" s="3">
        <v>1122</v>
      </c>
      <c r="E71" s="3">
        <v>805</v>
      </c>
      <c r="F71" s="3">
        <v>579</v>
      </c>
      <c r="G71" s="3">
        <v>1155</v>
      </c>
      <c r="H71" s="3">
        <v>777</v>
      </c>
      <c r="I71" s="3">
        <v>454</v>
      </c>
      <c r="J71" s="3">
        <v>217</v>
      </c>
      <c r="K71" s="3">
        <v>6496</v>
      </c>
      <c r="L71" s="3">
        <v>173</v>
      </c>
      <c r="M71" s="3">
        <v>250</v>
      </c>
      <c r="N71" s="3">
        <v>1924</v>
      </c>
      <c r="O71" s="3">
        <v>1734</v>
      </c>
      <c r="P71" s="3">
        <v>2415</v>
      </c>
      <c r="Q71" s="4">
        <v>391.68939626000002</v>
      </c>
      <c r="R71" s="4">
        <v>364.83990147999998</v>
      </c>
      <c r="S71" s="3">
        <v>2370</v>
      </c>
      <c r="T71" s="5">
        <v>2199.1342110000001</v>
      </c>
      <c r="U71" s="5">
        <v>2164.2549260999999</v>
      </c>
      <c r="V71" s="3">
        <v>14059</v>
      </c>
      <c r="W71">
        <v>360.59807198999999</v>
      </c>
      <c r="X71">
        <v>338.82389162999999</v>
      </c>
      <c r="Y71">
        <v>2201</v>
      </c>
      <c r="Z71">
        <v>402.23339895999999</v>
      </c>
      <c r="AA71">
        <v>397.47536946000002</v>
      </c>
      <c r="AB71">
        <v>2582</v>
      </c>
      <c r="AC71">
        <v>3215.0536379</v>
      </c>
      <c r="AD71">
        <v>3034.7906404</v>
      </c>
      <c r="AE71">
        <v>19714</v>
      </c>
      <c r="AF71">
        <v>45012.765455000001</v>
      </c>
      <c r="AG71">
        <v>41983.374384000002</v>
      </c>
      <c r="AH71">
        <v>272724</v>
      </c>
      <c r="AI71">
        <v>239465.10969000001</v>
      </c>
      <c r="AJ71">
        <v>236385.14710999999</v>
      </c>
      <c r="AK71">
        <v>1535557.9155999999</v>
      </c>
      <c r="AL71">
        <v>915864.39057000005</v>
      </c>
      <c r="AM71">
        <v>863274.34074000001</v>
      </c>
      <c r="AN71">
        <v>5607830.1174999997</v>
      </c>
      <c r="AO71">
        <v>386261.53791999997</v>
      </c>
      <c r="AP71">
        <v>384353.33471999998</v>
      </c>
      <c r="AQ71">
        <v>2496759.2623999999</v>
      </c>
      <c r="AR71">
        <v>1275</v>
      </c>
      <c r="AS71">
        <v>601</v>
      </c>
      <c r="AT71">
        <v>343</v>
      </c>
      <c r="AU71">
        <v>642</v>
      </c>
      <c r="AV71">
        <v>828</v>
      </c>
      <c r="AW71">
        <v>731</v>
      </c>
      <c r="AX71">
        <v>1752</v>
      </c>
      <c r="AY71">
        <v>651</v>
      </c>
      <c r="AZ71">
        <v>179</v>
      </c>
      <c r="BA71">
        <v>3079</v>
      </c>
      <c r="BB71">
        <v>7536</v>
      </c>
      <c r="BC71">
        <v>9099</v>
      </c>
      <c r="BD71" s="24">
        <f t="shared" si="1"/>
        <v>6</v>
      </c>
    </row>
    <row r="72" spans="1:56" x14ac:dyDescent="0.35">
      <c r="A72" t="s">
        <v>545</v>
      </c>
      <c r="B72" s="18" t="s">
        <v>546</v>
      </c>
      <c r="C72" s="3">
        <v>1396</v>
      </c>
      <c r="D72" s="3">
        <v>1440</v>
      </c>
      <c r="E72" s="3">
        <v>951</v>
      </c>
      <c r="F72" s="3">
        <v>494</v>
      </c>
      <c r="G72" s="3">
        <v>1091</v>
      </c>
      <c r="H72" s="3">
        <v>878</v>
      </c>
      <c r="I72" s="3">
        <v>564</v>
      </c>
      <c r="J72" s="3">
        <v>243</v>
      </c>
      <c r="K72" s="3">
        <v>7057</v>
      </c>
      <c r="L72" s="3">
        <v>63</v>
      </c>
      <c r="M72" s="3">
        <v>1901</v>
      </c>
      <c r="N72" s="3">
        <v>2652</v>
      </c>
      <c r="O72" s="3">
        <v>1310</v>
      </c>
      <c r="P72" s="3">
        <v>1131</v>
      </c>
      <c r="Q72" s="4">
        <v>435.93845920000001</v>
      </c>
      <c r="R72" s="4">
        <v>434.60393935000002</v>
      </c>
      <c r="S72" s="3">
        <v>3067</v>
      </c>
      <c r="T72" s="6">
        <v>2800.8097821000001</v>
      </c>
      <c r="U72" s="5">
        <v>2768.4568513999998</v>
      </c>
      <c r="V72" s="3">
        <v>19537</v>
      </c>
      <c r="W72">
        <v>370.10638718000001</v>
      </c>
      <c r="X72">
        <v>372.25449908000002</v>
      </c>
      <c r="Y72">
        <v>2627</v>
      </c>
      <c r="Z72">
        <v>340.71905542000002</v>
      </c>
      <c r="AA72">
        <v>336.97038401999998</v>
      </c>
      <c r="AB72">
        <v>2378</v>
      </c>
      <c r="AC72">
        <v>3800.0318427000002</v>
      </c>
      <c r="AD72">
        <v>3841.8591468999998</v>
      </c>
      <c r="AE72">
        <v>27112</v>
      </c>
      <c r="AF72">
        <v>53780.041918000003</v>
      </c>
      <c r="AG72">
        <v>53722.119880999999</v>
      </c>
      <c r="AH72">
        <v>379117</v>
      </c>
      <c r="AI72">
        <v>337681.4706</v>
      </c>
      <c r="AJ72">
        <v>335154.54138000001</v>
      </c>
      <c r="AK72">
        <v>2365185.5984999998</v>
      </c>
      <c r="AL72">
        <v>1034563.8118</v>
      </c>
      <c r="AM72">
        <v>1044392.6782</v>
      </c>
      <c r="AN72">
        <v>7370279.1300999997</v>
      </c>
      <c r="AO72">
        <v>346711.51319999999</v>
      </c>
      <c r="AP72">
        <v>342317.73798999999</v>
      </c>
      <c r="AQ72">
        <v>2415736.2769999998</v>
      </c>
      <c r="AR72">
        <v>1364</v>
      </c>
      <c r="AS72">
        <v>705</v>
      </c>
      <c r="AT72">
        <v>527</v>
      </c>
      <c r="AU72">
        <v>581</v>
      </c>
      <c r="AV72">
        <v>915</v>
      </c>
      <c r="AW72">
        <v>1131</v>
      </c>
      <c r="AX72">
        <v>1630</v>
      </c>
      <c r="AY72">
        <v>545</v>
      </c>
      <c r="AZ72">
        <v>203</v>
      </c>
      <c r="BA72">
        <v>3772</v>
      </c>
      <c r="BB72">
        <v>7449</v>
      </c>
      <c r="BC72">
        <v>15891</v>
      </c>
      <c r="BD72" s="24">
        <f t="shared" si="1"/>
        <v>7</v>
      </c>
    </row>
    <row r="73" spans="1:56" x14ac:dyDescent="0.35">
      <c r="A73" t="s">
        <v>659</v>
      </c>
      <c r="B73" s="18" t="s">
        <v>660</v>
      </c>
      <c r="C73" s="3">
        <v>5169</v>
      </c>
      <c r="D73" s="3">
        <v>3870</v>
      </c>
      <c r="E73" s="3">
        <v>2529</v>
      </c>
      <c r="F73" s="3">
        <v>1681</v>
      </c>
      <c r="G73" s="3">
        <v>4178</v>
      </c>
      <c r="H73" s="3">
        <v>2954</v>
      </c>
      <c r="I73" s="3">
        <v>1588</v>
      </c>
      <c r="J73" s="3">
        <v>726</v>
      </c>
      <c r="K73" s="3">
        <v>22695</v>
      </c>
      <c r="L73" s="3">
        <v>3482</v>
      </c>
      <c r="M73" s="3">
        <v>6749</v>
      </c>
      <c r="N73" s="3">
        <v>4142</v>
      </c>
      <c r="O73" s="3">
        <v>4075</v>
      </c>
      <c r="P73" s="3">
        <v>4247</v>
      </c>
      <c r="Q73" s="4">
        <v>598.04690704999996</v>
      </c>
      <c r="R73" s="4">
        <v>612.64595726000005</v>
      </c>
      <c r="S73" s="3">
        <v>13904</v>
      </c>
      <c r="T73" s="5">
        <v>4773.0134556000003</v>
      </c>
      <c r="U73" s="5">
        <v>4788.4996695</v>
      </c>
      <c r="V73" s="3">
        <v>108675</v>
      </c>
      <c r="W73">
        <v>452.11598937999997</v>
      </c>
      <c r="X73">
        <v>462.34853492000002</v>
      </c>
      <c r="Y73">
        <v>10493</v>
      </c>
      <c r="Z73">
        <v>362.43650000999997</v>
      </c>
      <c r="AA73">
        <v>363.07556731</v>
      </c>
      <c r="AB73">
        <v>8240</v>
      </c>
      <c r="AC73">
        <v>3721.0130614999998</v>
      </c>
      <c r="AD73">
        <v>3801.0575017000001</v>
      </c>
      <c r="AE73">
        <v>86265</v>
      </c>
      <c r="AF73">
        <v>79820.670626000006</v>
      </c>
      <c r="AG73">
        <v>81775.677462000007</v>
      </c>
      <c r="AH73">
        <v>1855899</v>
      </c>
      <c r="AI73">
        <v>503982.34091000003</v>
      </c>
      <c r="AJ73">
        <v>505202.69202999998</v>
      </c>
      <c r="AK73">
        <v>11465575.096000001</v>
      </c>
      <c r="AL73">
        <v>1043769.2084999999</v>
      </c>
      <c r="AM73">
        <v>1066597.7836</v>
      </c>
      <c r="AN73">
        <v>24206436.699000001</v>
      </c>
      <c r="AO73">
        <v>367249.6703</v>
      </c>
      <c r="AP73">
        <v>366979.30077999999</v>
      </c>
      <c r="AQ73">
        <v>8328595.2311000004</v>
      </c>
      <c r="AR73">
        <v>5009</v>
      </c>
      <c r="AS73">
        <v>2358</v>
      </c>
      <c r="AT73">
        <v>1496</v>
      </c>
      <c r="AU73">
        <v>2975</v>
      </c>
      <c r="AV73">
        <v>3667</v>
      </c>
      <c r="AW73">
        <v>3851</v>
      </c>
      <c r="AX73">
        <v>5821</v>
      </c>
      <c r="AY73">
        <v>1778</v>
      </c>
      <c r="AZ73">
        <v>641</v>
      </c>
      <c r="BA73">
        <v>15854</v>
      </c>
      <c r="BB73">
        <v>30274</v>
      </c>
      <c r="BC73">
        <v>40137</v>
      </c>
      <c r="BD73" s="24">
        <f t="shared" si="1"/>
        <v>7</v>
      </c>
    </row>
    <row r="74" spans="1:56" x14ac:dyDescent="0.35">
      <c r="A74" t="s">
        <v>315</v>
      </c>
      <c r="B74" s="18" t="s">
        <v>316</v>
      </c>
      <c r="C74" s="3">
        <v>2524</v>
      </c>
      <c r="D74" s="3">
        <v>2197</v>
      </c>
      <c r="E74" s="3">
        <v>1464</v>
      </c>
      <c r="F74" s="3">
        <v>911</v>
      </c>
      <c r="G74" s="3">
        <v>2066</v>
      </c>
      <c r="H74" s="3">
        <v>1553</v>
      </c>
      <c r="I74" s="3">
        <v>937</v>
      </c>
      <c r="J74" s="3">
        <v>405</v>
      </c>
      <c r="K74" s="3">
        <v>12057</v>
      </c>
      <c r="L74" s="3">
        <v>63</v>
      </c>
      <c r="M74" s="3">
        <v>1651</v>
      </c>
      <c r="N74" s="3">
        <v>2688</v>
      </c>
      <c r="O74" s="3">
        <v>1915</v>
      </c>
      <c r="P74" s="3">
        <v>5740</v>
      </c>
      <c r="Q74" s="4">
        <v>400.76605546000002</v>
      </c>
      <c r="R74" s="4">
        <v>372.14895911000002</v>
      </c>
      <c r="S74" s="3">
        <v>4487</v>
      </c>
      <c r="T74" s="5">
        <v>3107.6487673000001</v>
      </c>
      <c r="U74" s="5">
        <v>3085.9251887</v>
      </c>
      <c r="V74" s="3">
        <v>37207</v>
      </c>
      <c r="W74">
        <v>406.66934913</v>
      </c>
      <c r="X74">
        <v>380.44289623999998</v>
      </c>
      <c r="Y74">
        <v>4587</v>
      </c>
      <c r="Z74">
        <v>334.06068091999998</v>
      </c>
      <c r="AA74">
        <v>332.91863647999998</v>
      </c>
      <c r="AB74">
        <v>4014</v>
      </c>
      <c r="AC74">
        <v>3782.6640953000001</v>
      </c>
      <c r="AD74">
        <v>3549.4733350000001</v>
      </c>
      <c r="AE74">
        <v>42796</v>
      </c>
      <c r="AF74">
        <v>49549.995910999998</v>
      </c>
      <c r="AG74">
        <v>46072.489010999998</v>
      </c>
      <c r="AH74">
        <v>555496</v>
      </c>
      <c r="AI74">
        <v>348494.85868</v>
      </c>
      <c r="AJ74">
        <v>347149.69511999999</v>
      </c>
      <c r="AK74">
        <v>4185583.8741000001</v>
      </c>
      <c r="AL74">
        <v>1102620.9356</v>
      </c>
      <c r="AM74">
        <v>1033324.8073</v>
      </c>
      <c r="AN74">
        <v>12458797.200999999</v>
      </c>
      <c r="AO74">
        <v>371683.61125000002</v>
      </c>
      <c r="AP74">
        <v>372513.60138000001</v>
      </c>
      <c r="AQ74">
        <v>4491396.4918999998</v>
      </c>
      <c r="AR74">
        <v>2363</v>
      </c>
      <c r="AS74">
        <v>1143</v>
      </c>
      <c r="AT74">
        <v>901</v>
      </c>
      <c r="AU74">
        <v>1069</v>
      </c>
      <c r="AV74">
        <v>1588</v>
      </c>
      <c r="AW74">
        <v>1930</v>
      </c>
      <c r="AX74">
        <v>2741</v>
      </c>
      <c r="AY74">
        <v>826</v>
      </c>
      <c r="AZ74">
        <v>447</v>
      </c>
      <c r="BA74">
        <v>5579</v>
      </c>
      <c r="BB74">
        <v>13657</v>
      </c>
      <c r="BC74">
        <v>23560</v>
      </c>
      <c r="BD74" s="24">
        <f t="shared" si="1"/>
        <v>7</v>
      </c>
    </row>
    <row r="75" spans="1:56" x14ac:dyDescent="0.35">
      <c r="A75" t="s">
        <v>70</v>
      </c>
      <c r="B75" s="18" t="s">
        <v>71</v>
      </c>
      <c r="C75" s="3">
        <v>2179</v>
      </c>
      <c r="D75" s="3">
        <v>1556</v>
      </c>
      <c r="E75" s="3">
        <v>1097</v>
      </c>
      <c r="F75" s="3">
        <v>700</v>
      </c>
      <c r="G75" s="3">
        <v>1759</v>
      </c>
      <c r="H75" s="3">
        <v>1130</v>
      </c>
      <c r="I75" s="3">
        <v>679</v>
      </c>
      <c r="J75" s="3">
        <v>264</v>
      </c>
      <c r="K75" s="3">
        <v>9364</v>
      </c>
      <c r="L75" s="3">
        <v>1785</v>
      </c>
      <c r="M75" s="3">
        <v>1958</v>
      </c>
      <c r="N75" s="3">
        <v>1377</v>
      </c>
      <c r="O75" s="3">
        <v>1662</v>
      </c>
      <c r="P75" s="3">
        <v>2582</v>
      </c>
      <c r="Q75" s="4">
        <v>506.74138847</v>
      </c>
      <c r="R75" s="4">
        <v>512.06749251999997</v>
      </c>
      <c r="S75" s="3">
        <v>4795</v>
      </c>
      <c r="T75" s="5">
        <v>2971.0632669000001</v>
      </c>
      <c r="U75" s="5">
        <v>2979.9231098</v>
      </c>
      <c r="V75" s="3">
        <v>27904</v>
      </c>
      <c r="W75">
        <v>392.45533139000003</v>
      </c>
      <c r="X75">
        <v>395.02349422999998</v>
      </c>
      <c r="Y75">
        <v>3699</v>
      </c>
      <c r="Z75">
        <v>425.20750494999999</v>
      </c>
      <c r="AA75">
        <v>424.81845364999998</v>
      </c>
      <c r="AB75">
        <v>3978</v>
      </c>
      <c r="AC75">
        <v>3701.1979240999999</v>
      </c>
      <c r="AD75">
        <v>3723.0884237999999</v>
      </c>
      <c r="AE75">
        <v>34863</v>
      </c>
      <c r="AF75">
        <v>59246.656791000001</v>
      </c>
      <c r="AG75">
        <v>59840.452797999998</v>
      </c>
      <c r="AH75">
        <v>560346</v>
      </c>
      <c r="AI75">
        <v>343485.60038000002</v>
      </c>
      <c r="AJ75">
        <v>344058.45646000002</v>
      </c>
      <c r="AK75">
        <v>3221763.3862999999</v>
      </c>
      <c r="AL75">
        <v>1053730.2738000001</v>
      </c>
      <c r="AM75">
        <v>1059484.1438</v>
      </c>
      <c r="AN75">
        <v>9921009.5228000004</v>
      </c>
      <c r="AO75">
        <v>388757.00202999997</v>
      </c>
      <c r="AP75">
        <v>388000.38228999998</v>
      </c>
      <c r="AQ75">
        <v>3633235.5797000001</v>
      </c>
      <c r="AR75">
        <v>2026</v>
      </c>
      <c r="AS75">
        <v>915</v>
      </c>
      <c r="AT75">
        <v>581</v>
      </c>
      <c r="AU75">
        <v>1019</v>
      </c>
      <c r="AV75">
        <v>1304</v>
      </c>
      <c r="AW75">
        <v>1376</v>
      </c>
      <c r="AX75">
        <v>2951</v>
      </c>
      <c r="AY75">
        <v>753</v>
      </c>
      <c r="AZ75">
        <v>274</v>
      </c>
      <c r="BA75">
        <v>5335</v>
      </c>
      <c r="BB75">
        <v>11829</v>
      </c>
      <c r="BC75">
        <v>17699</v>
      </c>
      <c r="BD75" s="24">
        <f t="shared" si="1"/>
        <v>10</v>
      </c>
    </row>
    <row r="76" spans="1:56" x14ac:dyDescent="0.35">
      <c r="A76" t="s">
        <v>329</v>
      </c>
      <c r="B76" s="18" t="s">
        <v>330</v>
      </c>
      <c r="C76" s="3">
        <v>1558</v>
      </c>
      <c r="D76" s="3">
        <v>1304</v>
      </c>
      <c r="E76" s="3">
        <v>796</v>
      </c>
      <c r="F76" s="3">
        <v>522</v>
      </c>
      <c r="G76" s="3">
        <v>1298</v>
      </c>
      <c r="H76" s="3">
        <v>1003</v>
      </c>
      <c r="I76" s="3">
        <v>545</v>
      </c>
      <c r="J76" s="3">
        <v>228</v>
      </c>
      <c r="K76" s="3">
        <v>7254</v>
      </c>
      <c r="L76" s="3">
        <v>760</v>
      </c>
      <c r="M76" s="3">
        <v>1278</v>
      </c>
      <c r="N76" s="3">
        <v>1230</v>
      </c>
      <c r="O76" s="3">
        <v>1860</v>
      </c>
      <c r="P76" s="3">
        <v>2126</v>
      </c>
      <c r="Q76" s="4">
        <v>658.11112975000003</v>
      </c>
      <c r="R76" s="4">
        <v>642.26633580999999</v>
      </c>
      <c r="S76" s="3">
        <v>4659</v>
      </c>
      <c r="T76" s="5">
        <v>3735.2241604999999</v>
      </c>
      <c r="U76" s="5">
        <v>3743.1761787</v>
      </c>
      <c r="V76" s="3">
        <v>27153</v>
      </c>
      <c r="W76">
        <v>458.26114478</v>
      </c>
      <c r="X76">
        <v>448.02867384000001</v>
      </c>
      <c r="Y76">
        <v>3250</v>
      </c>
      <c r="Z76">
        <v>377.70192480999998</v>
      </c>
      <c r="AA76">
        <v>379.79046044</v>
      </c>
      <c r="AB76">
        <v>2755</v>
      </c>
      <c r="AC76">
        <v>4218.0831652999996</v>
      </c>
      <c r="AD76">
        <v>4125.5858836999996</v>
      </c>
      <c r="AE76">
        <v>29927</v>
      </c>
      <c r="AF76">
        <v>81973.693492999999</v>
      </c>
      <c r="AG76">
        <v>80011.855528</v>
      </c>
      <c r="AH76">
        <v>580406</v>
      </c>
      <c r="AI76">
        <v>388079.81079000002</v>
      </c>
      <c r="AJ76">
        <v>389374.65636999998</v>
      </c>
      <c r="AK76">
        <v>2824523.7573000002</v>
      </c>
      <c r="AL76">
        <v>1145318.7775999999</v>
      </c>
      <c r="AM76">
        <v>1119742.6823</v>
      </c>
      <c r="AN76">
        <v>8122613.4177000001</v>
      </c>
      <c r="AO76">
        <v>422001.88695000001</v>
      </c>
      <c r="AP76">
        <v>424997.97438999999</v>
      </c>
      <c r="AQ76">
        <v>3082935.3062</v>
      </c>
      <c r="AR76">
        <v>1546</v>
      </c>
      <c r="AS76">
        <v>768</v>
      </c>
      <c r="AT76">
        <v>486</v>
      </c>
      <c r="AU76">
        <v>890</v>
      </c>
      <c r="AV76">
        <v>1192</v>
      </c>
      <c r="AW76">
        <v>1168</v>
      </c>
      <c r="AX76">
        <v>1878</v>
      </c>
      <c r="AY76">
        <v>687</v>
      </c>
      <c r="AZ76">
        <v>190</v>
      </c>
      <c r="BA76">
        <v>5153</v>
      </c>
      <c r="BB76">
        <v>10975</v>
      </c>
      <c r="BC76">
        <v>13799</v>
      </c>
      <c r="BD76" s="24">
        <f t="shared" si="1"/>
        <v>8</v>
      </c>
    </row>
    <row r="77" spans="1:56" x14ac:dyDescent="0.35">
      <c r="A77" t="s">
        <v>417</v>
      </c>
      <c r="B77" s="18" t="s">
        <v>418</v>
      </c>
      <c r="C77" s="3">
        <v>1366</v>
      </c>
      <c r="D77" s="3">
        <v>983</v>
      </c>
      <c r="E77" s="3">
        <v>698</v>
      </c>
      <c r="F77" s="3">
        <v>437</v>
      </c>
      <c r="G77" s="3">
        <v>1281</v>
      </c>
      <c r="H77" s="3">
        <v>848</v>
      </c>
      <c r="I77" s="3">
        <v>403</v>
      </c>
      <c r="J77" s="3">
        <v>169</v>
      </c>
      <c r="K77" s="3">
        <v>6185</v>
      </c>
      <c r="L77" s="3">
        <v>353</v>
      </c>
      <c r="M77" s="3">
        <v>333</v>
      </c>
      <c r="N77" s="3">
        <v>1371</v>
      </c>
      <c r="O77" s="3">
        <v>2176</v>
      </c>
      <c r="P77" s="3">
        <v>1952</v>
      </c>
      <c r="Q77" s="4">
        <v>423.84796425000002</v>
      </c>
      <c r="R77" s="4">
        <v>388.84397736</v>
      </c>
      <c r="S77" s="3">
        <v>2405</v>
      </c>
      <c r="T77" s="5">
        <v>3393.6497356999998</v>
      </c>
      <c r="U77" s="5">
        <v>3392.8860146000002</v>
      </c>
      <c r="V77" s="3">
        <v>20985</v>
      </c>
      <c r="W77">
        <v>353.20037839000003</v>
      </c>
      <c r="X77">
        <v>325.30315279000001</v>
      </c>
      <c r="Y77">
        <v>2012</v>
      </c>
      <c r="Z77">
        <v>298.55368511</v>
      </c>
      <c r="AA77">
        <v>303.15278900999999</v>
      </c>
      <c r="AB77">
        <v>1875</v>
      </c>
      <c r="AC77">
        <v>4062.5711197999999</v>
      </c>
      <c r="AD77">
        <v>3730.9620049</v>
      </c>
      <c r="AE77">
        <v>23076</v>
      </c>
      <c r="AF77">
        <v>51550.957523999998</v>
      </c>
      <c r="AG77">
        <v>47266.612773000001</v>
      </c>
      <c r="AH77">
        <v>292344</v>
      </c>
      <c r="AI77">
        <v>410076.46052000002</v>
      </c>
      <c r="AJ77">
        <v>410315.31150000001</v>
      </c>
      <c r="AK77">
        <v>2537800.2015999998</v>
      </c>
      <c r="AL77">
        <v>1027509.5882</v>
      </c>
      <c r="AM77">
        <v>945011.16176000005</v>
      </c>
      <c r="AN77">
        <v>5844894.0355000002</v>
      </c>
      <c r="AO77">
        <v>323652.67245000001</v>
      </c>
      <c r="AP77">
        <v>331986.90768</v>
      </c>
      <c r="AQ77">
        <v>2053339.024</v>
      </c>
      <c r="AR77">
        <v>1128</v>
      </c>
      <c r="AS77">
        <v>512</v>
      </c>
      <c r="AT77">
        <v>379</v>
      </c>
      <c r="AU77">
        <v>567</v>
      </c>
      <c r="AV77">
        <v>693</v>
      </c>
      <c r="AW77">
        <v>752</v>
      </c>
      <c r="AX77">
        <v>1370</v>
      </c>
      <c r="AY77">
        <v>385</v>
      </c>
      <c r="AZ77">
        <v>120</v>
      </c>
      <c r="BA77">
        <v>3144</v>
      </c>
      <c r="BB77">
        <v>7274</v>
      </c>
      <c r="BC77">
        <v>12658</v>
      </c>
      <c r="BD77" s="24">
        <f t="shared" si="1"/>
        <v>8</v>
      </c>
    </row>
    <row r="78" spans="1:56" x14ac:dyDescent="0.35">
      <c r="A78" t="s">
        <v>90</v>
      </c>
      <c r="B78" s="18" t="s">
        <v>91</v>
      </c>
      <c r="C78" s="3">
        <v>4200</v>
      </c>
      <c r="D78" s="3">
        <v>3418</v>
      </c>
      <c r="E78" s="3">
        <v>2427</v>
      </c>
      <c r="F78" s="3">
        <v>1496</v>
      </c>
      <c r="G78" s="3">
        <v>3496</v>
      </c>
      <c r="H78" s="3">
        <v>2576</v>
      </c>
      <c r="I78" s="3">
        <v>1376</v>
      </c>
      <c r="J78" s="3">
        <v>592</v>
      </c>
      <c r="K78" s="3">
        <v>19581</v>
      </c>
      <c r="L78" s="3">
        <v>4588</v>
      </c>
      <c r="M78" s="3">
        <v>4706</v>
      </c>
      <c r="N78" s="3">
        <v>2422</v>
      </c>
      <c r="O78" s="3">
        <v>2987</v>
      </c>
      <c r="P78" s="3">
        <v>4878</v>
      </c>
      <c r="Q78" s="4">
        <v>484.13349069999998</v>
      </c>
      <c r="R78" s="4">
        <v>507.22639292999997</v>
      </c>
      <c r="S78" s="3">
        <v>9932</v>
      </c>
      <c r="T78" s="5">
        <v>3048.7108667000002</v>
      </c>
      <c r="U78" s="5">
        <v>3064.5013023000001</v>
      </c>
      <c r="V78" s="3">
        <v>60006</v>
      </c>
      <c r="W78">
        <v>411.33893301000001</v>
      </c>
      <c r="X78">
        <v>429.19156325</v>
      </c>
      <c r="Y78">
        <v>8404</v>
      </c>
      <c r="Z78">
        <v>299.46434076000003</v>
      </c>
      <c r="AA78">
        <v>297.53332311999998</v>
      </c>
      <c r="AB78">
        <v>5826</v>
      </c>
      <c r="AC78">
        <v>4029.5014067000002</v>
      </c>
      <c r="AD78">
        <v>4209.7952095999999</v>
      </c>
      <c r="AE78">
        <v>82432</v>
      </c>
      <c r="AF78">
        <v>59135.629524999997</v>
      </c>
      <c r="AG78">
        <v>61953.219958000001</v>
      </c>
      <c r="AH78">
        <v>1213106</v>
      </c>
      <c r="AI78">
        <v>361169.54949</v>
      </c>
      <c r="AJ78">
        <v>362774.55998000002</v>
      </c>
      <c r="AK78">
        <v>7103488.6589000002</v>
      </c>
      <c r="AL78">
        <v>1153774.1919</v>
      </c>
      <c r="AM78">
        <v>1203958.3122</v>
      </c>
      <c r="AN78">
        <v>23574707.710999999</v>
      </c>
      <c r="AO78">
        <v>333870.12903000001</v>
      </c>
      <c r="AP78">
        <v>329497.00983</v>
      </c>
      <c r="AQ78">
        <v>6451880.9494000003</v>
      </c>
      <c r="AR78">
        <v>3496</v>
      </c>
      <c r="AS78">
        <v>1979</v>
      </c>
      <c r="AT78">
        <v>1548</v>
      </c>
      <c r="AU78">
        <v>1844</v>
      </c>
      <c r="AV78">
        <v>2774</v>
      </c>
      <c r="AW78">
        <v>3786</v>
      </c>
      <c r="AX78">
        <v>3834</v>
      </c>
      <c r="AY78">
        <v>1272</v>
      </c>
      <c r="AZ78">
        <v>720</v>
      </c>
      <c r="BA78">
        <v>10729</v>
      </c>
      <c r="BB78">
        <v>26426</v>
      </c>
      <c r="BC78">
        <v>45277</v>
      </c>
      <c r="BD78" s="24">
        <f t="shared" si="1"/>
        <v>5</v>
      </c>
    </row>
    <row r="79" spans="1:56" x14ac:dyDescent="0.35">
      <c r="A79" t="s">
        <v>207</v>
      </c>
      <c r="B79" s="18" t="s">
        <v>208</v>
      </c>
      <c r="C79" s="3">
        <v>1766</v>
      </c>
      <c r="D79" s="3">
        <v>1302</v>
      </c>
      <c r="E79" s="3">
        <v>923</v>
      </c>
      <c r="F79" s="3">
        <v>617</v>
      </c>
      <c r="G79" s="3">
        <v>1504</v>
      </c>
      <c r="H79" s="3">
        <v>994</v>
      </c>
      <c r="I79" s="3">
        <v>521</v>
      </c>
      <c r="J79" s="3">
        <v>232</v>
      </c>
      <c r="K79" s="3">
        <v>7859</v>
      </c>
      <c r="L79" s="3">
        <v>165</v>
      </c>
      <c r="M79" s="3">
        <v>0</v>
      </c>
      <c r="N79" s="3">
        <v>1893</v>
      </c>
      <c r="O79" s="3">
        <v>3096</v>
      </c>
      <c r="P79" s="3">
        <v>2705</v>
      </c>
      <c r="Q79" s="4">
        <v>165.04690961</v>
      </c>
      <c r="R79" s="4">
        <v>148.74665988000001</v>
      </c>
      <c r="S79" s="3">
        <v>1169</v>
      </c>
      <c r="T79" s="5">
        <v>2280.9116285</v>
      </c>
      <c r="U79" s="5">
        <v>2257.1573991999999</v>
      </c>
      <c r="V79" s="3">
        <v>17739</v>
      </c>
      <c r="W79">
        <v>395.52349327000002</v>
      </c>
      <c r="X79">
        <v>358.82427790000003</v>
      </c>
      <c r="Y79">
        <v>2820</v>
      </c>
      <c r="Z79">
        <v>312.9446825</v>
      </c>
      <c r="AA79">
        <v>313.90762182999998</v>
      </c>
      <c r="AB79">
        <v>2467</v>
      </c>
      <c r="AC79">
        <v>3320.2738293000002</v>
      </c>
      <c r="AD79">
        <v>3013.4877210999998</v>
      </c>
      <c r="AE79">
        <v>23683</v>
      </c>
      <c r="AF79">
        <v>20518.422827999999</v>
      </c>
      <c r="AG79">
        <v>18493.828731000001</v>
      </c>
      <c r="AH79">
        <v>145343</v>
      </c>
      <c r="AI79">
        <v>258986.91463000001</v>
      </c>
      <c r="AJ79">
        <v>256811.67533</v>
      </c>
      <c r="AK79">
        <v>2018282.9564</v>
      </c>
      <c r="AL79">
        <v>983565.61733000004</v>
      </c>
      <c r="AM79">
        <v>892911.77969999996</v>
      </c>
      <c r="AN79">
        <v>7017393.6766999997</v>
      </c>
      <c r="AO79">
        <v>339773.29775999999</v>
      </c>
      <c r="AP79">
        <v>344714.95630999998</v>
      </c>
      <c r="AQ79">
        <v>2709114.8417000002</v>
      </c>
      <c r="AR79">
        <v>1360</v>
      </c>
      <c r="AS79">
        <v>676</v>
      </c>
      <c r="AT79">
        <v>487</v>
      </c>
      <c r="AU79">
        <v>691</v>
      </c>
      <c r="AV79">
        <v>916</v>
      </c>
      <c r="AW79">
        <v>1213</v>
      </c>
      <c r="AX79">
        <v>1566</v>
      </c>
      <c r="AY79">
        <v>660</v>
      </c>
      <c r="AZ79">
        <v>241</v>
      </c>
      <c r="BA79">
        <v>3943</v>
      </c>
      <c r="BB79">
        <v>8074</v>
      </c>
      <c r="BC79">
        <v>11666</v>
      </c>
      <c r="BD79" s="24">
        <f t="shared" si="1"/>
        <v>16</v>
      </c>
    </row>
    <row r="80" spans="1:56" x14ac:dyDescent="0.35">
      <c r="A80" t="s">
        <v>605</v>
      </c>
      <c r="B80" s="18" t="s">
        <v>606</v>
      </c>
      <c r="C80" s="3">
        <v>5954</v>
      </c>
      <c r="D80" s="3">
        <v>4502</v>
      </c>
      <c r="E80" s="3">
        <v>2761</v>
      </c>
      <c r="F80" s="3">
        <v>1677</v>
      </c>
      <c r="G80" s="3">
        <v>4679</v>
      </c>
      <c r="H80" s="3">
        <v>3211</v>
      </c>
      <c r="I80" s="3">
        <v>1702</v>
      </c>
      <c r="J80" s="3">
        <v>700</v>
      </c>
      <c r="K80" s="3">
        <v>25186</v>
      </c>
      <c r="L80" s="3">
        <v>7300</v>
      </c>
      <c r="M80" s="3">
        <v>6072</v>
      </c>
      <c r="N80" s="3">
        <v>5427</v>
      </c>
      <c r="O80" s="3">
        <v>4753</v>
      </c>
      <c r="P80" s="3">
        <v>1634</v>
      </c>
      <c r="Q80" s="4">
        <v>547.13237981999998</v>
      </c>
      <c r="R80" s="4">
        <v>583.85611054000003</v>
      </c>
      <c r="S80" s="3">
        <v>14705</v>
      </c>
      <c r="T80" s="5">
        <v>2638.5564183000001</v>
      </c>
      <c r="U80" s="5">
        <v>2664.3373302999998</v>
      </c>
      <c r="V80" s="3">
        <v>67104</v>
      </c>
      <c r="W80">
        <v>435.79516575000002</v>
      </c>
      <c r="X80">
        <v>461.52624473999998</v>
      </c>
      <c r="Y80">
        <v>11624</v>
      </c>
      <c r="Z80">
        <v>438.24263833999998</v>
      </c>
      <c r="AA80">
        <v>439.84753433999998</v>
      </c>
      <c r="AB80">
        <v>11078</v>
      </c>
      <c r="AC80">
        <v>4316.8563946000004</v>
      </c>
      <c r="AD80">
        <v>4558.9613276999999</v>
      </c>
      <c r="AE80">
        <v>114822</v>
      </c>
      <c r="AF80">
        <v>63481.652627000003</v>
      </c>
      <c r="AG80">
        <v>67658.937504999994</v>
      </c>
      <c r="AH80">
        <v>1704058</v>
      </c>
      <c r="AI80">
        <v>301939.32715000003</v>
      </c>
      <c r="AJ80">
        <v>304073.28678000002</v>
      </c>
      <c r="AK80">
        <v>7658389.8006999996</v>
      </c>
      <c r="AL80">
        <v>1156821.5660999999</v>
      </c>
      <c r="AM80">
        <v>1222572.517</v>
      </c>
      <c r="AN80">
        <v>30791711.414000001</v>
      </c>
      <c r="AO80">
        <v>475944.09528000001</v>
      </c>
      <c r="AP80">
        <v>474592.72791000002</v>
      </c>
      <c r="AQ80">
        <v>11953092.445</v>
      </c>
      <c r="AR80">
        <v>5361</v>
      </c>
      <c r="AS80">
        <v>2530</v>
      </c>
      <c r="AT80">
        <v>2035</v>
      </c>
      <c r="AU80">
        <v>2995</v>
      </c>
      <c r="AV80">
        <v>3774</v>
      </c>
      <c r="AW80">
        <v>4855</v>
      </c>
      <c r="AX80">
        <v>8014</v>
      </c>
      <c r="AY80">
        <v>2182</v>
      </c>
      <c r="AZ80">
        <v>882</v>
      </c>
      <c r="BA80">
        <v>14154</v>
      </c>
      <c r="BB80">
        <v>32854</v>
      </c>
      <c r="BC80">
        <v>67814</v>
      </c>
      <c r="BD80" s="24">
        <f t="shared" si="1"/>
        <v>9</v>
      </c>
    </row>
    <row r="81" spans="1:56" x14ac:dyDescent="0.35">
      <c r="A81" t="s">
        <v>331</v>
      </c>
      <c r="B81" s="18" t="s">
        <v>332</v>
      </c>
      <c r="C81" s="3">
        <v>2362</v>
      </c>
      <c r="D81" s="3">
        <v>1853</v>
      </c>
      <c r="E81" s="3">
        <v>1302</v>
      </c>
      <c r="F81" s="3">
        <v>903</v>
      </c>
      <c r="G81" s="3">
        <v>2162</v>
      </c>
      <c r="H81" s="3">
        <v>1411</v>
      </c>
      <c r="I81" s="3">
        <v>781</v>
      </c>
      <c r="J81" s="3">
        <v>376</v>
      </c>
      <c r="K81" s="3">
        <v>11150</v>
      </c>
      <c r="L81" s="3">
        <v>1328</v>
      </c>
      <c r="M81" s="3">
        <v>2003</v>
      </c>
      <c r="N81" s="3">
        <v>3847</v>
      </c>
      <c r="O81" s="3">
        <v>2965</v>
      </c>
      <c r="P81" s="3">
        <v>1007</v>
      </c>
      <c r="Q81" s="4">
        <v>476.89899230999998</v>
      </c>
      <c r="R81" s="4">
        <v>482.78026906000002</v>
      </c>
      <c r="S81" s="3">
        <v>5383</v>
      </c>
      <c r="T81" s="5">
        <v>2843.4085402999999</v>
      </c>
      <c r="U81" s="5">
        <v>2828.7892376999998</v>
      </c>
      <c r="V81" s="3">
        <v>31541</v>
      </c>
      <c r="W81">
        <v>373.42562598000001</v>
      </c>
      <c r="X81">
        <v>379.82062780000001</v>
      </c>
      <c r="Y81">
        <v>4235</v>
      </c>
      <c r="Z81">
        <v>388.85158438000002</v>
      </c>
      <c r="AA81">
        <v>388.52017936999999</v>
      </c>
      <c r="AB81">
        <v>4332</v>
      </c>
      <c r="AC81">
        <v>2423.7284103000002</v>
      </c>
      <c r="AD81">
        <v>2468.7892376999998</v>
      </c>
      <c r="AE81">
        <v>27527</v>
      </c>
      <c r="AF81">
        <v>49022.115785000002</v>
      </c>
      <c r="AG81">
        <v>49660.627803000003</v>
      </c>
      <c r="AH81">
        <v>553716</v>
      </c>
      <c r="AI81">
        <v>334668.95121000003</v>
      </c>
      <c r="AJ81">
        <v>333196.65204000002</v>
      </c>
      <c r="AK81">
        <v>3715142.6702999999</v>
      </c>
      <c r="AL81">
        <v>845787.20238999999</v>
      </c>
      <c r="AM81">
        <v>861841.75028000004</v>
      </c>
      <c r="AN81">
        <v>9609535.5155999996</v>
      </c>
      <c r="AO81">
        <v>411276.84039999999</v>
      </c>
      <c r="AP81">
        <v>410782.55742999999</v>
      </c>
      <c r="AQ81">
        <v>4580225.5153000001</v>
      </c>
      <c r="AR81">
        <v>2632</v>
      </c>
      <c r="AS81">
        <v>1104</v>
      </c>
      <c r="AT81">
        <v>609</v>
      </c>
      <c r="AU81">
        <v>1219</v>
      </c>
      <c r="AV81">
        <v>1586</v>
      </c>
      <c r="AW81">
        <v>1430</v>
      </c>
      <c r="AX81">
        <v>3309</v>
      </c>
      <c r="AY81">
        <v>768</v>
      </c>
      <c r="AZ81">
        <v>255</v>
      </c>
      <c r="BA81">
        <v>5162</v>
      </c>
      <c r="BB81">
        <v>10828</v>
      </c>
      <c r="BC81">
        <v>11537</v>
      </c>
      <c r="BD81" s="24">
        <f t="shared" si="1"/>
        <v>5</v>
      </c>
    </row>
    <row r="82" spans="1:56" x14ac:dyDescent="0.35">
      <c r="A82" t="s">
        <v>623</v>
      </c>
      <c r="B82" s="18" t="s">
        <v>624</v>
      </c>
      <c r="C82" s="3">
        <v>6760</v>
      </c>
      <c r="D82" s="3">
        <v>5025</v>
      </c>
      <c r="E82" s="3">
        <v>3140</v>
      </c>
      <c r="F82" s="3">
        <v>1843</v>
      </c>
      <c r="G82" s="3">
        <v>5733</v>
      </c>
      <c r="H82" s="3">
        <v>3699</v>
      </c>
      <c r="I82" s="3">
        <v>1908</v>
      </c>
      <c r="J82" s="3">
        <v>718</v>
      </c>
      <c r="K82" s="3">
        <v>28826</v>
      </c>
      <c r="L82" s="3">
        <v>5021</v>
      </c>
      <c r="M82" s="3">
        <v>6256</v>
      </c>
      <c r="N82" s="3">
        <v>5607</v>
      </c>
      <c r="O82" s="3">
        <v>4925</v>
      </c>
      <c r="P82" s="3">
        <v>7017</v>
      </c>
      <c r="Q82" s="4">
        <v>481.21181512999999</v>
      </c>
      <c r="R82" s="4">
        <v>478.04065773999997</v>
      </c>
      <c r="S82" s="3">
        <v>13780</v>
      </c>
      <c r="T82" s="5">
        <v>4583.7966415999999</v>
      </c>
      <c r="U82" s="6">
        <v>4620.7590369999998</v>
      </c>
      <c r="V82" s="3">
        <v>133198</v>
      </c>
      <c r="W82">
        <v>434.30329526000003</v>
      </c>
      <c r="X82">
        <v>429.26524664999999</v>
      </c>
      <c r="Y82">
        <v>12374</v>
      </c>
      <c r="Z82">
        <v>383.24249995999998</v>
      </c>
      <c r="AA82">
        <v>387.70554361000001</v>
      </c>
      <c r="AB82">
        <v>11176</v>
      </c>
      <c r="AC82">
        <v>3733.6198718999999</v>
      </c>
      <c r="AD82">
        <v>3671.8934294999999</v>
      </c>
      <c r="AE82">
        <v>105846</v>
      </c>
      <c r="AF82">
        <v>58334.980624999997</v>
      </c>
      <c r="AG82">
        <v>57879.345035999999</v>
      </c>
      <c r="AH82">
        <v>1668430</v>
      </c>
      <c r="AI82">
        <v>435531.13773000002</v>
      </c>
      <c r="AJ82">
        <v>438230.03321999998</v>
      </c>
      <c r="AK82">
        <v>12632418.937999999</v>
      </c>
      <c r="AL82">
        <v>1089680.5486000001</v>
      </c>
      <c r="AM82">
        <v>1073374.9463</v>
      </c>
      <c r="AN82">
        <v>30941106.203000002</v>
      </c>
      <c r="AO82">
        <v>404406.43171999999</v>
      </c>
      <c r="AP82">
        <v>409984.59448999999</v>
      </c>
      <c r="AQ82">
        <v>11818215.921</v>
      </c>
      <c r="AR82">
        <v>5898</v>
      </c>
      <c r="AS82">
        <v>2929</v>
      </c>
      <c r="AT82">
        <v>2142</v>
      </c>
      <c r="AU82">
        <v>3090</v>
      </c>
      <c r="AV82">
        <v>4114</v>
      </c>
      <c r="AW82">
        <v>5170</v>
      </c>
      <c r="AX82">
        <v>7849</v>
      </c>
      <c r="AY82">
        <v>2482</v>
      </c>
      <c r="AZ82">
        <v>845</v>
      </c>
      <c r="BA82">
        <v>13295</v>
      </c>
      <c r="BB82">
        <v>31188</v>
      </c>
      <c r="BC82">
        <v>61363</v>
      </c>
      <c r="BD82" s="24">
        <f t="shared" si="1"/>
        <v>6</v>
      </c>
    </row>
    <row r="83" spans="1:56" x14ac:dyDescent="0.35">
      <c r="A83" t="s">
        <v>661</v>
      </c>
      <c r="B83" s="18" t="s">
        <v>662</v>
      </c>
      <c r="C83" s="3">
        <v>4241</v>
      </c>
      <c r="D83" s="3">
        <v>3159</v>
      </c>
      <c r="E83" s="3">
        <v>1885</v>
      </c>
      <c r="F83" s="3">
        <v>1274</v>
      </c>
      <c r="G83" s="3">
        <v>3638</v>
      </c>
      <c r="H83" s="3">
        <v>2357</v>
      </c>
      <c r="I83" s="3">
        <v>1229</v>
      </c>
      <c r="J83" s="3">
        <v>651</v>
      </c>
      <c r="K83" s="3">
        <v>18434</v>
      </c>
      <c r="L83" s="3">
        <v>2961</v>
      </c>
      <c r="M83" s="3">
        <v>6026</v>
      </c>
      <c r="N83" s="3">
        <v>5467</v>
      </c>
      <c r="O83" s="3">
        <v>2336</v>
      </c>
      <c r="P83" s="3">
        <v>1644</v>
      </c>
      <c r="Q83" s="4">
        <v>616.55057858999999</v>
      </c>
      <c r="R83" s="4">
        <v>640.77248562</v>
      </c>
      <c r="S83" s="3">
        <v>11812</v>
      </c>
      <c r="T83" s="5">
        <v>4107.8897026000004</v>
      </c>
      <c r="U83" s="5">
        <v>4129.4347402000003</v>
      </c>
      <c r="V83" s="3">
        <v>76122</v>
      </c>
      <c r="W83">
        <v>475.70420416000002</v>
      </c>
      <c r="X83">
        <v>493.76152760999997</v>
      </c>
      <c r="Y83">
        <v>9102</v>
      </c>
      <c r="Z83">
        <v>372.89680117</v>
      </c>
      <c r="AA83">
        <v>375.93577085999999</v>
      </c>
      <c r="AB83">
        <v>6930</v>
      </c>
      <c r="AC83">
        <v>5083.9977243000003</v>
      </c>
      <c r="AD83">
        <v>5260.7138981999997</v>
      </c>
      <c r="AE83">
        <v>96976</v>
      </c>
      <c r="AF83">
        <v>72956.547976000002</v>
      </c>
      <c r="AG83">
        <v>75811.923618999994</v>
      </c>
      <c r="AH83">
        <v>1397517</v>
      </c>
      <c r="AI83">
        <v>458754.73634</v>
      </c>
      <c r="AJ83">
        <v>460373.94050999999</v>
      </c>
      <c r="AK83">
        <v>8486533.2193</v>
      </c>
      <c r="AL83">
        <v>1227427.7119</v>
      </c>
      <c r="AM83">
        <v>1272210.9620999999</v>
      </c>
      <c r="AN83">
        <v>23451936.875</v>
      </c>
      <c r="AO83">
        <v>388322.28318000003</v>
      </c>
      <c r="AP83">
        <v>390538.05125999998</v>
      </c>
      <c r="AQ83">
        <v>7199178.4369000001</v>
      </c>
      <c r="AR83">
        <v>3645</v>
      </c>
      <c r="AS83">
        <v>1858</v>
      </c>
      <c r="AT83">
        <v>1731</v>
      </c>
      <c r="AU83">
        <v>1960</v>
      </c>
      <c r="AV83">
        <v>2696</v>
      </c>
      <c r="AW83">
        <v>4446</v>
      </c>
      <c r="AX83">
        <v>4227</v>
      </c>
      <c r="AY83">
        <v>1734</v>
      </c>
      <c r="AZ83">
        <v>969</v>
      </c>
      <c r="BA83">
        <v>9535</v>
      </c>
      <c r="BB83">
        <v>23844</v>
      </c>
      <c r="BC83">
        <v>63597</v>
      </c>
      <c r="BD83" s="24">
        <f t="shared" si="1"/>
        <v>6</v>
      </c>
    </row>
    <row r="84" spans="1:56" x14ac:dyDescent="0.35">
      <c r="A84" t="s">
        <v>181</v>
      </c>
      <c r="B84" s="18" t="s">
        <v>182</v>
      </c>
      <c r="C84" s="3">
        <v>1499</v>
      </c>
      <c r="D84" s="3">
        <v>1246</v>
      </c>
      <c r="E84" s="3">
        <v>921</v>
      </c>
      <c r="F84" s="3">
        <v>539</v>
      </c>
      <c r="G84" s="3">
        <v>1396</v>
      </c>
      <c r="H84" s="3">
        <v>928</v>
      </c>
      <c r="I84" s="3">
        <v>546</v>
      </c>
      <c r="J84" s="3">
        <v>202</v>
      </c>
      <c r="K84" s="3">
        <v>7277</v>
      </c>
      <c r="L84" s="3">
        <v>0</v>
      </c>
      <c r="M84" s="3">
        <v>531</v>
      </c>
      <c r="N84" s="3">
        <v>2379</v>
      </c>
      <c r="O84" s="3">
        <v>1852</v>
      </c>
      <c r="P84" s="3">
        <v>2515</v>
      </c>
      <c r="Q84" s="4">
        <v>474.31942414000002</v>
      </c>
      <c r="R84" s="4">
        <v>436.16875085999999</v>
      </c>
      <c r="S84" s="3">
        <v>3174</v>
      </c>
      <c r="T84" s="5">
        <v>2684.4053416000002</v>
      </c>
      <c r="U84" s="5">
        <v>2664.2847326999999</v>
      </c>
      <c r="V84" s="3">
        <v>19388</v>
      </c>
      <c r="W84">
        <v>393.45018570000002</v>
      </c>
      <c r="X84">
        <v>365.26040950999999</v>
      </c>
      <c r="Y84">
        <v>2658</v>
      </c>
      <c r="Z84">
        <v>297.41437036999997</v>
      </c>
      <c r="AA84">
        <v>298.61206541000001</v>
      </c>
      <c r="AB84">
        <v>2173</v>
      </c>
      <c r="AC84">
        <v>4171.0357193</v>
      </c>
      <c r="AD84">
        <v>3876.597499</v>
      </c>
      <c r="AE84">
        <v>28210</v>
      </c>
      <c r="AF84">
        <v>60985.857994999998</v>
      </c>
      <c r="AG84">
        <v>56129.861207000002</v>
      </c>
      <c r="AH84">
        <v>408457</v>
      </c>
      <c r="AI84">
        <v>310243.07676999999</v>
      </c>
      <c r="AJ84">
        <v>308821.63584</v>
      </c>
      <c r="AK84">
        <v>2247295.0440000002</v>
      </c>
      <c r="AL84">
        <v>1122641.3441000001</v>
      </c>
      <c r="AM84">
        <v>1043754.2241</v>
      </c>
      <c r="AN84">
        <v>7595399.4888000004</v>
      </c>
      <c r="AO84">
        <v>334065.10927999998</v>
      </c>
      <c r="AP84">
        <v>338263.34613000002</v>
      </c>
      <c r="AQ84">
        <v>2461542.3698</v>
      </c>
      <c r="AR84">
        <v>1370</v>
      </c>
      <c r="AS84">
        <v>670</v>
      </c>
      <c r="AT84">
        <v>392</v>
      </c>
      <c r="AU84">
        <v>782</v>
      </c>
      <c r="AV84">
        <v>942</v>
      </c>
      <c r="AW84">
        <v>934</v>
      </c>
      <c r="AX84">
        <v>1568</v>
      </c>
      <c r="AY84">
        <v>478</v>
      </c>
      <c r="AZ84">
        <v>127</v>
      </c>
      <c r="BA84">
        <v>4994</v>
      </c>
      <c r="BB84">
        <v>9499</v>
      </c>
      <c r="BC84">
        <v>13717</v>
      </c>
      <c r="BD84" s="24">
        <f t="shared" si="1"/>
        <v>19</v>
      </c>
    </row>
    <row r="85" spans="1:56" x14ac:dyDescent="0.35">
      <c r="A85" t="s">
        <v>217</v>
      </c>
      <c r="B85" s="18" t="s">
        <v>218</v>
      </c>
      <c r="C85" s="3">
        <v>4020</v>
      </c>
      <c r="D85" s="3">
        <v>3362</v>
      </c>
      <c r="E85" s="3">
        <v>2436</v>
      </c>
      <c r="F85" s="3">
        <v>1771</v>
      </c>
      <c r="G85" s="3">
        <v>3423</v>
      </c>
      <c r="H85" s="3">
        <v>2605</v>
      </c>
      <c r="I85" s="3">
        <v>1499</v>
      </c>
      <c r="J85" s="3">
        <v>826</v>
      </c>
      <c r="K85" s="3">
        <v>19942</v>
      </c>
      <c r="L85" s="3">
        <v>0</v>
      </c>
      <c r="M85" s="3">
        <v>1256</v>
      </c>
      <c r="N85" s="3">
        <v>5059</v>
      </c>
      <c r="O85" s="3">
        <v>6901</v>
      </c>
      <c r="P85" s="3">
        <v>6726</v>
      </c>
      <c r="Q85" s="4">
        <v>380.85758558999999</v>
      </c>
      <c r="R85" s="4">
        <v>357.48671145999998</v>
      </c>
      <c r="S85" s="3">
        <v>7129</v>
      </c>
      <c r="T85" s="5">
        <v>3603.4037828</v>
      </c>
      <c r="U85" s="5">
        <v>3553.8561829</v>
      </c>
      <c r="V85" s="3">
        <v>70871</v>
      </c>
      <c r="W85">
        <v>370.27207262000002</v>
      </c>
      <c r="X85">
        <v>352.02086050000003</v>
      </c>
      <c r="Y85">
        <v>7020</v>
      </c>
      <c r="Z85">
        <v>389.81111677000001</v>
      </c>
      <c r="AA85">
        <v>386.22003811000002</v>
      </c>
      <c r="AB85">
        <v>7702</v>
      </c>
      <c r="AC85">
        <v>3913.7067891000002</v>
      </c>
      <c r="AD85">
        <v>3743.756895</v>
      </c>
      <c r="AE85">
        <v>74658</v>
      </c>
      <c r="AF85">
        <v>36306.574737000003</v>
      </c>
      <c r="AG85">
        <v>34152.843244999996</v>
      </c>
      <c r="AH85">
        <v>681076</v>
      </c>
      <c r="AI85">
        <v>350274.72778000002</v>
      </c>
      <c r="AJ85">
        <v>346949.45737000002</v>
      </c>
      <c r="AK85">
        <v>6918866.0789000001</v>
      </c>
      <c r="AL85">
        <v>1009030.3116</v>
      </c>
      <c r="AM85">
        <v>963826.13156999997</v>
      </c>
      <c r="AN85">
        <v>19220620.715999998</v>
      </c>
      <c r="AO85">
        <v>416607.02912999998</v>
      </c>
      <c r="AP85">
        <v>414584.78168999997</v>
      </c>
      <c r="AQ85">
        <v>8267649.7164000003</v>
      </c>
      <c r="AR85">
        <v>4331</v>
      </c>
      <c r="AS85">
        <v>1662</v>
      </c>
      <c r="AT85">
        <v>1080</v>
      </c>
      <c r="AU85">
        <v>1788</v>
      </c>
      <c r="AV85">
        <v>2435</v>
      </c>
      <c r="AW85">
        <v>2797</v>
      </c>
      <c r="AX85">
        <v>5839</v>
      </c>
      <c r="AY85">
        <v>1430</v>
      </c>
      <c r="AZ85">
        <v>433</v>
      </c>
      <c r="BA85">
        <v>11064</v>
      </c>
      <c r="BB85">
        <v>24367</v>
      </c>
      <c r="BC85">
        <v>39227</v>
      </c>
      <c r="BD85" s="24">
        <f t="shared" si="1"/>
        <v>10</v>
      </c>
    </row>
    <row r="86" spans="1:56" x14ac:dyDescent="0.35">
      <c r="A86" t="s">
        <v>235</v>
      </c>
      <c r="B86" s="18" t="s">
        <v>236</v>
      </c>
      <c r="C86" s="3">
        <v>2680</v>
      </c>
      <c r="D86" s="3">
        <v>2184</v>
      </c>
      <c r="E86" s="3">
        <v>1574</v>
      </c>
      <c r="F86" s="3">
        <v>1054</v>
      </c>
      <c r="G86" s="3">
        <v>2384</v>
      </c>
      <c r="H86" s="3">
        <v>1762</v>
      </c>
      <c r="I86" s="3">
        <v>1078</v>
      </c>
      <c r="J86" s="3">
        <v>512</v>
      </c>
      <c r="K86" s="3">
        <v>13228</v>
      </c>
      <c r="L86" s="3">
        <v>0</v>
      </c>
      <c r="M86" s="3">
        <v>398</v>
      </c>
      <c r="N86" s="3">
        <v>1547</v>
      </c>
      <c r="O86" s="3">
        <v>4103</v>
      </c>
      <c r="P86" s="3">
        <v>7180</v>
      </c>
      <c r="Q86" s="5">
        <v>373.22558443000003</v>
      </c>
      <c r="R86" s="4">
        <v>336.25642576000001</v>
      </c>
      <c r="S86" s="3">
        <v>4448</v>
      </c>
      <c r="T86" s="5">
        <v>2215.5802571999998</v>
      </c>
      <c r="U86" s="6">
        <v>2206.3048079999999</v>
      </c>
      <c r="V86" s="3">
        <v>29185</v>
      </c>
      <c r="W86">
        <v>372.04002924000002</v>
      </c>
      <c r="X86">
        <v>338.75113396</v>
      </c>
      <c r="Y86">
        <v>4481</v>
      </c>
      <c r="Z86">
        <v>434.17732973</v>
      </c>
      <c r="AA86">
        <v>434.75960085000003</v>
      </c>
      <c r="AB86">
        <v>5751</v>
      </c>
      <c r="AC86">
        <v>3332.6843948000001</v>
      </c>
      <c r="AD86">
        <v>3046.0387058000001</v>
      </c>
      <c r="AE86">
        <v>40293</v>
      </c>
      <c r="AF86">
        <v>40128.837038999998</v>
      </c>
      <c r="AG86">
        <v>36208.194737999998</v>
      </c>
      <c r="AH86">
        <v>478962</v>
      </c>
      <c r="AI86">
        <v>267190.42784999998</v>
      </c>
      <c r="AJ86">
        <v>267086.60794000002</v>
      </c>
      <c r="AK86">
        <v>3533021.6497999998</v>
      </c>
      <c r="AL86">
        <v>963595.56804000004</v>
      </c>
      <c r="AM86">
        <v>879594.37991000002</v>
      </c>
      <c r="AN86">
        <v>11635274.457</v>
      </c>
      <c r="AO86">
        <v>419906.41996000003</v>
      </c>
      <c r="AP86">
        <v>423462.36365999997</v>
      </c>
      <c r="AQ86">
        <v>5601560.1464999998</v>
      </c>
      <c r="AR86">
        <v>3523</v>
      </c>
      <c r="AS86">
        <v>1111</v>
      </c>
      <c r="AT86">
        <v>433</v>
      </c>
      <c r="AU86">
        <v>1797</v>
      </c>
      <c r="AV86">
        <v>1647</v>
      </c>
      <c r="AW86">
        <v>1037</v>
      </c>
      <c r="AX86">
        <v>4553</v>
      </c>
      <c r="AY86">
        <v>977</v>
      </c>
      <c r="AZ86">
        <v>221</v>
      </c>
      <c r="BA86">
        <v>12293</v>
      </c>
      <c r="BB86">
        <v>15471</v>
      </c>
      <c r="BC86">
        <v>12529</v>
      </c>
      <c r="BD86" s="24">
        <f t="shared" si="1"/>
        <v>11</v>
      </c>
    </row>
    <row r="87" spans="1:56" x14ac:dyDescent="0.35">
      <c r="A87" t="s">
        <v>293</v>
      </c>
      <c r="B87" s="18" t="s">
        <v>294</v>
      </c>
      <c r="C87" s="3">
        <v>2456</v>
      </c>
      <c r="D87" s="3">
        <v>1927</v>
      </c>
      <c r="E87" s="3">
        <v>1342</v>
      </c>
      <c r="F87" s="3">
        <v>951</v>
      </c>
      <c r="G87" s="3">
        <v>2155</v>
      </c>
      <c r="H87" s="3">
        <v>1464</v>
      </c>
      <c r="I87" s="3">
        <v>869</v>
      </c>
      <c r="J87" s="3">
        <v>387</v>
      </c>
      <c r="K87" s="3">
        <v>11551</v>
      </c>
      <c r="L87" s="3">
        <v>0</v>
      </c>
      <c r="M87" s="3">
        <v>281</v>
      </c>
      <c r="N87" s="3">
        <v>733</v>
      </c>
      <c r="O87" s="3">
        <v>3574</v>
      </c>
      <c r="P87" s="3">
        <v>6963</v>
      </c>
      <c r="Q87" s="4">
        <v>352.25709369999998</v>
      </c>
      <c r="R87" s="4">
        <v>310.62245693</v>
      </c>
      <c r="S87" s="3">
        <v>3588</v>
      </c>
      <c r="T87" s="5">
        <v>2602.7018775000001</v>
      </c>
      <c r="U87" s="5">
        <v>2587.4816033000002</v>
      </c>
      <c r="V87" s="3">
        <v>29888</v>
      </c>
      <c r="W87">
        <v>303.13850051999998</v>
      </c>
      <c r="X87">
        <v>269.24075837999999</v>
      </c>
      <c r="Y87">
        <v>3110</v>
      </c>
      <c r="Z87">
        <v>287.57502137</v>
      </c>
      <c r="AA87">
        <v>287.68072028</v>
      </c>
      <c r="AB87">
        <v>3323</v>
      </c>
      <c r="AC87">
        <v>3360.0900114000001</v>
      </c>
      <c r="AD87">
        <v>2991.1695957000002</v>
      </c>
      <c r="AE87">
        <v>34551</v>
      </c>
      <c r="AF87">
        <v>41080.424369</v>
      </c>
      <c r="AG87">
        <v>36255.735434000002</v>
      </c>
      <c r="AH87">
        <v>418790</v>
      </c>
      <c r="AI87">
        <v>280231.23843999999</v>
      </c>
      <c r="AJ87">
        <v>279382.68638000003</v>
      </c>
      <c r="AK87">
        <v>3227149.4103000001</v>
      </c>
      <c r="AL87">
        <v>834377.64349000005</v>
      </c>
      <c r="AM87">
        <v>741769.41069000005</v>
      </c>
      <c r="AN87">
        <v>8568178.4628999997</v>
      </c>
      <c r="AO87">
        <v>324720.36518999998</v>
      </c>
      <c r="AP87">
        <v>328257.01665000001</v>
      </c>
      <c r="AQ87">
        <v>3791696.7993000001</v>
      </c>
      <c r="AR87">
        <v>2209</v>
      </c>
      <c r="AS87">
        <v>878</v>
      </c>
      <c r="AT87">
        <v>571</v>
      </c>
      <c r="AU87">
        <v>987</v>
      </c>
      <c r="AV87">
        <v>1077</v>
      </c>
      <c r="AW87">
        <v>1046</v>
      </c>
      <c r="AX87">
        <v>2618</v>
      </c>
      <c r="AY87">
        <v>531</v>
      </c>
      <c r="AZ87">
        <v>174</v>
      </c>
      <c r="BA87">
        <v>7237</v>
      </c>
      <c r="BB87">
        <v>10441</v>
      </c>
      <c r="BC87">
        <v>16873</v>
      </c>
      <c r="BD87" s="24">
        <f t="shared" si="1"/>
        <v>14</v>
      </c>
    </row>
    <row r="88" spans="1:56" x14ac:dyDescent="0.35">
      <c r="A88" t="s">
        <v>569</v>
      </c>
      <c r="B88" s="18" t="s">
        <v>570</v>
      </c>
      <c r="C88" s="3">
        <v>2415</v>
      </c>
      <c r="D88" s="3">
        <v>1936</v>
      </c>
      <c r="E88" s="3">
        <v>1218</v>
      </c>
      <c r="F88" s="3">
        <v>808</v>
      </c>
      <c r="G88" s="3">
        <v>2103</v>
      </c>
      <c r="H88" s="3">
        <v>1514</v>
      </c>
      <c r="I88" s="3">
        <v>736</v>
      </c>
      <c r="J88" s="3">
        <v>308</v>
      </c>
      <c r="K88" s="3">
        <v>11038</v>
      </c>
      <c r="L88" s="3">
        <v>0</v>
      </c>
      <c r="M88" s="3">
        <v>447</v>
      </c>
      <c r="N88" s="3">
        <v>698</v>
      </c>
      <c r="O88" s="3">
        <v>3506</v>
      </c>
      <c r="P88" s="3">
        <v>6387</v>
      </c>
      <c r="Q88" s="4">
        <v>538.19829545000005</v>
      </c>
      <c r="R88" s="4">
        <v>467.83837652</v>
      </c>
      <c r="S88" s="3">
        <v>5164</v>
      </c>
      <c r="T88" s="5">
        <v>3045.2676821999999</v>
      </c>
      <c r="U88" s="5">
        <v>3038.6845443000002</v>
      </c>
      <c r="V88" s="3">
        <v>33541</v>
      </c>
      <c r="W88">
        <v>412.35297512</v>
      </c>
      <c r="X88">
        <v>359.75720238999997</v>
      </c>
      <c r="Y88">
        <v>3971</v>
      </c>
      <c r="Z88">
        <v>262.39060966</v>
      </c>
      <c r="AA88">
        <v>264.99365827000003</v>
      </c>
      <c r="AB88">
        <v>2925</v>
      </c>
      <c r="AC88">
        <v>3718.9559290000002</v>
      </c>
      <c r="AD88">
        <v>3238.1772059999998</v>
      </c>
      <c r="AE88">
        <v>35743</v>
      </c>
      <c r="AF88">
        <v>65408.981153000001</v>
      </c>
      <c r="AG88">
        <v>56843.993477000004</v>
      </c>
      <c r="AH88">
        <v>627444</v>
      </c>
      <c r="AI88">
        <v>356378.59006999998</v>
      </c>
      <c r="AJ88">
        <v>356333.9375</v>
      </c>
      <c r="AK88">
        <v>3933214.0021000002</v>
      </c>
      <c r="AL88">
        <v>1051126.7191999999</v>
      </c>
      <c r="AM88">
        <v>915484.79116999998</v>
      </c>
      <c r="AN88">
        <v>10105121.125</v>
      </c>
      <c r="AO88">
        <v>312172.86089000001</v>
      </c>
      <c r="AP88">
        <v>319371.20056000003</v>
      </c>
      <c r="AQ88">
        <v>3525219.3117999998</v>
      </c>
      <c r="AR88">
        <v>1968</v>
      </c>
      <c r="AS88">
        <v>917</v>
      </c>
      <c r="AT88">
        <v>718</v>
      </c>
      <c r="AU88">
        <v>1041</v>
      </c>
      <c r="AV88">
        <v>1272</v>
      </c>
      <c r="AW88">
        <v>1658</v>
      </c>
      <c r="AX88">
        <v>2120</v>
      </c>
      <c r="AY88">
        <v>574</v>
      </c>
      <c r="AZ88">
        <v>231</v>
      </c>
      <c r="BA88">
        <v>6306</v>
      </c>
      <c r="BB88">
        <v>9114</v>
      </c>
      <c r="BC88">
        <v>20323</v>
      </c>
      <c r="BD88" s="24">
        <f t="shared" si="1"/>
        <v>18</v>
      </c>
    </row>
    <row r="89" spans="1:56" x14ac:dyDescent="0.35">
      <c r="A89" t="s">
        <v>389</v>
      </c>
      <c r="B89" s="18" t="s">
        <v>390</v>
      </c>
      <c r="C89" s="3">
        <v>3694</v>
      </c>
      <c r="D89" s="3">
        <v>2691</v>
      </c>
      <c r="E89" s="3">
        <v>1635</v>
      </c>
      <c r="F89" s="3">
        <v>1095</v>
      </c>
      <c r="G89" s="3">
        <v>3514</v>
      </c>
      <c r="H89" s="3">
        <v>2245</v>
      </c>
      <c r="I89" s="3">
        <v>1182</v>
      </c>
      <c r="J89" s="3">
        <v>500</v>
      </c>
      <c r="K89" s="3">
        <v>16556</v>
      </c>
      <c r="L89" s="3">
        <v>4826</v>
      </c>
      <c r="M89" s="3">
        <v>6800</v>
      </c>
      <c r="N89" s="3">
        <v>2084</v>
      </c>
      <c r="O89" s="3">
        <v>2148</v>
      </c>
      <c r="P89" s="3">
        <v>698</v>
      </c>
      <c r="Q89" s="4">
        <v>387.51482311000001</v>
      </c>
      <c r="R89" s="5">
        <v>425.76709349999999</v>
      </c>
      <c r="S89" s="3">
        <v>7049</v>
      </c>
      <c r="T89" s="5">
        <v>2531.2973919000001</v>
      </c>
      <c r="U89" s="6">
        <v>2585.2863010000001</v>
      </c>
      <c r="V89" s="3">
        <v>42802</v>
      </c>
      <c r="W89">
        <v>291.05566292999998</v>
      </c>
      <c r="X89">
        <v>317.28678424999998</v>
      </c>
      <c r="Y89">
        <v>5253</v>
      </c>
      <c r="Z89">
        <v>343.96536295999999</v>
      </c>
      <c r="AA89">
        <v>349.66175405000001</v>
      </c>
      <c r="AB89">
        <v>5789</v>
      </c>
      <c r="AC89">
        <v>2757.7804102</v>
      </c>
      <c r="AD89">
        <v>2989.7318193000001</v>
      </c>
      <c r="AE89">
        <v>49498</v>
      </c>
      <c r="AF89">
        <v>47232.821201999999</v>
      </c>
      <c r="AG89">
        <v>51844.648465999999</v>
      </c>
      <c r="AH89">
        <v>858340</v>
      </c>
      <c r="AI89">
        <v>300130.07637000002</v>
      </c>
      <c r="AJ89">
        <v>305274.27169999998</v>
      </c>
      <c r="AK89">
        <v>5054120.8422999997</v>
      </c>
      <c r="AL89">
        <v>775094.80611</v>
      </c>
      <c r="AM89">
        <v>842153.85459</v>
      </c>
      <c r="AN89">
        <v>13942699.217</v>
      </c>
      <c r="AO89">
        <v>364929.67043</v>
      </c>
      <c r="AP89">
        <v>367287.08175999997</v>
      </c>
      <c r="AQ89">
        <v>6080804.9254999999</v>
      </c>
      <c r="AR89">
        <v>3305</v>
      </c>
      <c r="AS89">
        <v>1455</v>
      </c>
      <c r="AT89">
        <v>879</v>
      </c>
      <c r="AU89">
        <v>1547</v>
      </c>
      <c r="AV89">
        <v>1925</v>
      </c>
      <c r="AW89">
        <v>1781</v>
      </c>
      <c r="AX89">
        <v>4322</v>
      </c>
      <c r="AY89">
        <v>1141</v>
      </c>
      <c r="AZ89">
        <v>326</v>
      </c>
      <c r="BA89">
        <v>10530</v>
      </c>
      <c r="BB89">
        <v>18227</v>
      </c>
      <c r="BC89">
        <v>20741</v>
      </c>
      <c r="BD89" s="24">
        <f t="shared" si="1"/>
        <v>12</v>
      </c>
    </row>
    <row r="90" spans="1:56" x14ac:dyDescent="0.35">
      <c r="A90" t="s">
        <v>419</v>
      </c>
      <c r="B90" s="18" t="s">
        <v>420</v>
      </c>
      <c r="C90" s="3">
        <v>1543</v>
      </c>
      <c r="D90" s="3">
        <v>1148</v>
      </c>
      <c r="E90" s="3">
        <v>827</v>
      </c>
      <c r="F90" s="3">
        <v>635</v>
      </c>
      <c r="G90" s="3">
        <v>1486</v>
      </c>
      <c r="H90" s="3">
        <v>949</v>
      </c>
      <c r="I90" s="3">
        <v>518</v>
      </c>
      <c r="J90" s="3">
        <v>238</v>
      </c>
      <c r="K90" s="3">
        <v>7344</v>
      </c>
      <c r="L90" s="3">
        <v>103</v>
      </c>
      <c r="M90" s="3">
        <v>1447</v>
      </c>
      <c r="N90" s="3">
        <v>1772</v>
      </c>
      <c r="O90" s="3">
        <v>2078</v>
      </c>
      <c r="P90" s="3">
        <v>1944</v>
      </c>
      <c r="Q90" s="4">
        <v>579.42303561000006</v>
      </c>
      <c r="R90" s="4">
        <v>552.42374728000004</v>
      </c>
      <c r="S90" s="3">
        <v>4057</v>
      </c>
      <c r="T90" s="6">
        <v>2653.6642447999998</v>
      </c>
      <c r="U90" s="7">
        <v>2632.08061</v>
      </c>
      <c r="V90" s="3">
        <v>19330</v>
      </c>
      <c r="W90">
        <v>419.49524979</v>
      </c>
      <c r="X90">
        <v>403.18627450999998</v>
      </c>
      <c r="Y90">
        <v>2961</v>
      </c>
      <c r="Z90">
        <v>349.20608307999998</v>
      </c>
      <c r="AA90">
        <v>349.94553377</v>
      </c>
      <c r="AB90">
        <v>2570</v>
      </c>
      <c r="AC90">
        <v>4526.6500857000001</v>
      </c>
      <c r="AD90">
        <v>4354.4389977999999</v>
      </c>
      <c r="AE90">
        <v>31979</v>
      </c>
      <c r="AF90">
        <v>68642.638684999998</v>
      </c>
      <c r="AG90">
        <v>65522.467320000003</v>
      </c>
      <c r="AH90">
        <v>481197</v>
      </c>
      <c r="AI90">
        <v>335310.95908</v>
      </c>
      <c r="AJ90">
        <v>333059.27613999997</v>
      </c>
      <c r="AK90">
        <v>2445987.3239000002</v>
      </c>
      <c r="AL90">
        <v>1197625.1083</v>
      </c>
      <c r="AM90">
        <v>1152643.1584000001</v>
      </c>
      <c r="AN90">
        <v>8465011.3554999996</v>
      </c>
      <c r="AO90">
        <v>375511.99809000001</v>
      </c>
      <c r="AP90">
        <v>378633.53710999998</v>
      </c>
      <c r="AQ90">
        <v>2780684.6965000001</v>
      </c>
      <c r="AR90">
        <v>1392</v>
      </c>
      <c r="AS90">
        <v>712</v>
      </c>
      <c r="AT90">
        <v>573</v>
      </c>
      <c r="AU90">
        <v>640</v>
      </c>
      <c r="AV90">
        <v>981</v>
      </c>
      <c r="AW90">
        <v>1340</v>
      </c>
      <c r="AX90">
        <v>1802</v>
      </c>
      <c r="AY90">
        <v>558</v>
      </c>
      <c r="AZ90">
        <v>210</v>
      </c>
      <c r="BA90">
        <v>4059</v>
      </c>
      <c r="BB90">
        <v>9769</v>
      </c>
      <c r="BC90">
        <v>18151</v>
      </c>
      <c r="BD90" s="24">
        <f t="shared" si="1"/>
        <v>21</v>
      </c>
    </row>
    <row r="91" spans="1:56" x14ac:dyDescent="0.35">
      <c r="A91" t="s">
        <v>82</v>
      </c>
      <c r="B91" s="18" t="s">
        <v>83</v>
      </c>
      <c r="C91" s="3">
        <v>8235</v>
      </c>
      <c r="D91" s="3">
        <v>6085</v>
      </c>
      <c r="E91" s="3">
        <v>3736</v>
      </c>
      <c r="F91" s="3">
        <v>2482</v>
      </c>
      <c r="G91" s="3">
        <v>7101</v>
      </c>
      <c r="H91" s="3">
        <v>4692</v>
      </c>
      <c r="I91" s="3">
        <v>2408</v>
      </c>
      <c r="J91" s="3">
        <v>973</v>
      </c>
      <c r="K91" s="3">
        <v>35712</v>
      </c>
      <c r="L91" s="3">
        <v>2499</v>
      </c>
      <c r="M91" s="3">
        <v>5117</v>
      </c>
      <c r="N91" s="3">
        <v>7187</v>
      </c>
      <c r="O91" s="3">
        <v>9378</v>
      </c>
      <c r="P91" s="3">
        <v>11531</v>
      </c>
      <c r="Q91" s="4">
        <v>422.75676421999998</v>
      </c>
      <c r="R91" s="4">
        <v>395.72132615999999</v>
      </c>
      <c r="S91" s="3">
        <v>14132</v>
      </c>
      <c r="T91" s="5">
        <v>2630.3288341000002</v>
      </c>
      <c r="U91" s="5">
        <v>2632.9245071999999</v>
      </c>
      <c r="V91" s="3">
        <v>94027</v>
      </c>
      <c r="W91">
        <v>354.49106345000001</v>
      </c>
      <c r="X91">
        <v>332.07325269</v>
      </c>
      <c r="Y91">
        <v>11859</v>
      </c>
      <c r="Z91">
        <v>401.57028152999999</v>
      </c>
      <c r="AA91">
        <v>406.81003584000001</v>
      </c>
      <c r="AB91">
        <v>14528</v>
      </c>
      <c r="AC91">
        <v>3447.4600019999998</v>
      </c>
      <c r="AD91">
        <v>3217.6579301000002</v>
      </c>
      <c r="AE91">
        <v>114909</v>
      </c>
      <c r="AF91">
        <v>51405.043998000001</v>
      </c>
      <c r="AG91">
        <v>48086.889561000004</v>
      </c>
      <c r="AH91">
        <v>1717279</v>
      </c>
      <c r="AI91">
        <v>302195.75754000002</v>
      </c>
      <c r="AJ91">
        <v>302499.66275999998</v>
      </c>
      <c r="AK91">
        <v>10802867.957</v>
      </c>
      <c r="AL91">
        <v>976926.43695999996</v>
      </c>
      <c r="AM91">
        <v>913083.33453999995</v>
      </c>
      <c r="AN91">
        <v>32608032.043000001</v>
      </c>
      <c r="AO91">
        <v>393544.43251999997</v>
      </c>
      <c r="AP91">
        <v>401920.98462</v>
      </c>
      <c r="AQ91">
        <v>14353402.203</v>
      </c>
      <c r="AR91">
        <v>8209</v>
      </c>
      <c r="AS91">
        <v>3317</v>
      </c>
      <c r="AT91">
        <v>1782</v>
      </c>
      <c r="AU91">
        <v>3842</v>
      </c>
      <c r="AV91">
        <v>4355</v>
      </c>
      <c r="AW91">
        <v>3662</v>
      </c>
      <c r="AX91">
        <v>11027</v>
      </c>
      <c r="AY91">
        <v>2727</v>
      </c>
      <c r="AZ91">
        <v>774</v>
      </c>
      <c r="BA91">
        <v>25814</v>
      </c>
      <c r="BB91">
        <v>44114</v>
      </c>
      <c r="BC91">
        <v>44981</v>
      </c>
      <c r="BD91" s="24">
        <f t="shared" si="1"/>
        <v>24</v>
      </c>
    </row>
    <row r="92" spans="1:56" x14ac:dyDescent="0.35">
      <c r="A92" t="s">
        <v>479</v>
      </c>
      <c r="B92" s="18" t="s">
        <v>480</v>
      </c>
      <c r="C92" s="3">
        <v>2131</v>
      </c>
      <c r="D92" s="3">
        <v>1729</v>
      </c>
      <c r="E92" s="3">
        <v>1077</v>
      </c>
      <c r="F92" s="3">
        <v>649</v>
      </c>
      <c r="G92" s="3">
        <v>1807</v>
      </c>
      <c r="H92" s="3">
        <v>1160</v>
      </c>
      <c r="I92" s="3">
        <v>627</v>
      </c>
      <c r="J92" s="3">
        <v>259</v>
      </c>
      <c r="K92" s="3">
        <v>9439</v>
      </c>
      <c r="L92" s="3">
        <v>1036</v>
      </c>
      <c r="M92" s="3">
        <v>1264</v>
      </c>
      <c r="N92" s="3">
        <v>1706</v>
      </c>
      <c r="O92" s="3">
        <v>3018</v>
      </c>
      <c r="P92" s="3">
        <v>2415</v>
      </c>
      <c r="Q92" s="4">
        <v>524.02698110999995</v>
      </c>
      <c r="R92" s="4">
        <v>501.95995338</v>
      </c>
      <c r="S92" s="3">
        <v>4738</v>
      </c>
      <c r="T92" s="5">
        <v>3965.0212022000001</v>
      </c>
      <c r="U92" s="6">
        <v>3961.224706</v>
      </c>
      <c r="V92" s="3">
        <v>37390</v>
      </c>
      <c r="W92">
        <v>453.81806872999999</v>
      </c>
      <c r="X92">
        <v>434.36804746000001</v>
      </c>
      <c r="Y92">
        <v>4100</v>
      </c>
      <c r="Z92">
        <v>370.67766036</v>
      </c>
      <c r="AA92">
        <v>372.70897341</v>
      </c>
      <c r="AB92">
        <v>3518</v>
      </c>
      <c r="AC92">
        <v>4508.9041912000002</v>
      </c>
      <c r="AD92">
        <v>4307.235936</v>
      </c>
      <c r="AE92">
        <v>40656</v>
      </c>
      <c r="AF92">
        <v>63603.200197999999</v>
      </c>
      <c r="AG92">
        <v>60884.097891999998</v>
      </c>
      <c r="AH92">
        <v>574685</v>
      </c>
      <c r="AI92">
        <v>438550.25099999999</v>
      </c>
      <c r="AJ92">
        <v>438160.41648000001</v>
      </c>
      <c r="AK92">
        <v>4135796.1710999999</v>
      </c>
      <c r="AL92">
        <v>1197785.1732999999</v>
      </c>
      <c r="AM92">
        <v>1144729.0567999999</v>
      </c>
      <c r="AN92">
        <v>10805097.567</v>
      </c>
      <c r="AO92">
        <v>431830.71896999999</v>
      </c>
      <c r="AP92">
        <v>436430.80346000002</v>
      </c>
      <c r="AQ92">
        <v>4119470.3539</v>
      </c>
      <c r="AR92">
        <v>1978</v>
      </c>
      <c r="AS92">
        <v>945</v>
      </c>
      <c r="AT92">
        <v>652</v>
      </c>
      <c r="AU92">
        <v>953</v>
      </c>
      <c r="AV92">
        <v>1383</v>
      </c>
      <c r="AW92">
        <v>1764</v>
      </c>
      <c r="AX92">
        <v>2388</v>
      </c>
      <c r="AY92">
        <v>797</v>
      </c>
      <c r="AZ92">
        <v>333</v>
      </c>
      <c r="BA92">
        <v>5293</v>
      </c>
      <c r="BB92">
        <v>12012</v>
      </c>
      <c r="BC92">
        <v>23351</v>
      </c>
      <c r="BD92" s="24">
        <f t="shared" si="1"/>
        <v>18</v>
      </c>
    </row>
    <row r="93" spans="1:56" x14ac:dyDescent="0.35">
      <c r="A93" t="s">
        <v>245</v>
      </c>
      <c r="B93" s="18" t="s">
        <v>246</v>
      </c>
      <c r="C93" s="3">
        <v>2465</v>
      </c>
      <c r="D93" s="3">
        <v>2199</v>
      </c>
      <c r="E93" s="3">
        <v>1681</v>
      </c>
      <c r="F93" s="3">
        <v>1276</v>
      </c>
      <c r="G93" s="3">
        <v>2003</v>
      </c>
      <c r="H93" s="3">
        <v>1494</v>
      </c>
      <c r="I93" s="3">
        <v>988</v>
      </c>
      <c r="J93" s="3">
        <v>563</v>
      </c>
      <c r="K93" s="3">
        <v>12669</v>
      </c>
      <c r="L93" s="3">
        <v>914</v>
      </c>
      <c r="M93" s="3">
        <v>3757</v>
      </c>
      <c r="N93" s="3">
        <v>3373</v>
      </c>
      <c r="O93" s="3">
        <v>2550</v>
      </c>
      <c r="P93" s="3">
        <v>2075</v>
      </c>
      <c r="Q93" s="5">
        <v>414.54486649</v>
      </c>
      <c r="R93" s="4">
        <v>434.52521904000002</v>
      </c>
      <c r="S93" s="3">
        <v>5505</v>
      </c>
      <c r="T93" s="5">
        <v>2415.9975273999999</v>
      </c>
      <c r="U93" s="5">
        <v>2372.4840161000002</v>
      </c>
      <c r="V93" s="3">
        <v>30057</v>
      </c>
      <c r="W93">
        <v>318.59695636999999</v>
      </c>
      <c r="X93">
        <v>337.04317626</v>
      </c>
      <c r="Y93">
        <v>4270</v>
      </c>
      <c r="Z93">
        <v>344.66314619000002</v>
      </c>
      <c r="AA93">
        <v>334.28052726999999</v>
      </c>
      <c r="AB93">
        <v>4235</v>
      </c>
      <c r="AC93">
        <v>3390.7002275999998</v>
      </c>
      <c r="AD93">
        <v>3621.9906858999998</v>
      </c>
      <c r="AE93">
        <v>45887</v>
      </c>
      <c r="AF93">
        <v>49782.850868000001</v>
      </c>
      <c r="AG93">
        <v>52342.568474</v>
      </c>
      <c r="AH93">
        <v>663128</v>
      </c>
      <c r="AI93">
        <v>264880.65028</v>
      </c>
      <c r="AJ93">
        <v>260963.64723999999</v>
      </c>
      <c r="AK93">
        <v>3306148.4468999999</v>
      </c>
      <c r="AL93">
        <v>822922.11173999996</v>
      </c>
      <c r="AM93">
        <v>876257.79379999998</v>
      </c>
      <c r="AN93">
        <v>11101309.99</v>
      </c>
      <c r="AO93">
        <v>376463.57698000001</v>
      </c>
      <c r="AP93">
        <v>362154.66107999999</v>
      </c>
      <c r="AQ93">
        <v>4588137.4012000002</v>
      </c>
      <c r="AR93">
        <v>2503</v>
      </c>
      <c r="AS93">
        <v>1141</v>
      </c>
      <c r="AT93">
        <v>781</v>
      </c>
      <c r="AU93">
        <v>1110</v>
      </c>
      <c r="AV93">
        <v>1510</v>
      </c>
      <c r="AW93">
        <v>1650</v>
      </c>
      <c r="AX93">
        <v>3071</v>
      </c>
      <c r="AY93">
        <v>931</v>
      </c>
      <c r="AZ93">
        <v>233</v>
      </c>
      <c r="BA93">
        <v>5836</v>
      </c>
      <c r="BB93">
        <v>14958</v>
      </c>
      <c r="BC93">
        <v>25093</v>
      </c>
      <c r="BD93" s="24">
        <f t="shared" si="1"/>
        <v>10</v>
      </c>
    </row>
    <row r="94" spans="1:56" x14ac:dyDescent="0.35">
      <c r="A94" t="s">
        <v>295</v>
      </c>
      <c r="B94" s="18" t="s">
        <v>296</v>
      </c>
      <c r="C94" s="3">
        <v>2394</v>
      </c>
      <c r="D94" s="3">
        <v>1828</v>
      </c>
      <c r="E94" s="3">
        <v>1213</v>
      </c>
      <c r="F94" s="3">
        <v>784</v>
      </c>
      <c r="G94" s="3">
        <v>1992</v>
      </c>
      <c r="H94" s="3">
        <v>1382</v>
      </c>
      <c r="I94" s="3">
        <v>771</v>
      </c>
      <c r="J94" s="3">
        <v>316</v>
      </c>
      <c r="K94" s="3">
        <v>10680</v>
      </c>
      <c r="L94" s="3">
        <v>61</v>
      </c>
      <c r="M94" s="3">
        <v>765</v>
      </c>
      <c r="N94" s="3">
        <v>1919</v>
      </c>
      <c r="O94" s="3">
        <v>1439</v>
      </c>
      <c r="P94" s="3">
        <v>6496</v>
      </c>
      <c r="Q94" s="4">
        <v>440.33285124999998</v>
      </c>
      <c r="R94" s="4">
        <v>390.54307116000001</v>
      </c>
      <c r="S94" s="3">
        <v>4171</v>
      </c>
      <c r="T94" s="5">
        <v>2766.9180630999999</v>
      </c>
      <c r="U94" s="5">
        <v>2757.4906366999999</v>
      </c>
      <c r="V94" s="3">
        <v>29450</v>
      </c>
      <c r="W94">
        <v>400.00110403000002</v>
      </c>
      <c r="X94">
        <v>356.46067416</v>
      </c>
      <c r="Y94">
        <v>3807</v>
      </c>
      <c r="Z94">
        <v>314.55766933000001</v>
      </c>
      <c r="AA94">
        <v>316.10486890999999</v>
      </c>
      <c r="AB94">
        <v>3376</v>
      </c>
      <c r="AC94">
        <v>5169.9759381000003</v>
      </c>
      <c r="AD94">
        <v>4602.3408239999999</v>
      </c>
      <c r="AE94">
        <v>49153</v>
      </c>
      <c r="AF94">
        <v>53445.683679000002</v>
      </c>
      <c r="AG94">
        <v>47414.325842999999</v>
      </c>
      <c r="AH94">
        <v>506385</v>
      </c>
      <c r="AI94">
        <v>313463.84311999998</v>
      </c>
      <c r="AJ94">
        <v>312996.33069999999</v>
      </c>
      <c r="AK94">
        <v>3342800.8119000001</v>
      </c>
      <c r="AL94">
        <v>1210672.3946</v>
      </c>
      <c r="AM94">
        <v>1077734.3430999999</v>
      </c>
      <c r="AN94">
        <v>11510202.785</v>
      </c>
      <c r="AO94">
        <v>347855.27364999999</v>
      </c>
      <c r="AP94">
        <v>353599.63944</v>
      </c>
      <c r="AQ94">
        <v>3776444.1491999999</v>
      </c>
      <c r="AR94">
        <v>1959</v>
      </c>
      <c r="AS94">
        <v>1014</v>
      </c>
      <c r="AT94">
        <v>716</v>
      </c>
      <c r="AU94">
        <v>913</v>
      </c>
      <c r="AV94">
        <v>1330</v>
      </c>
      <c r="AW94">
        <v>1564</v>
      </c>
      <c r="AX94">
        <v>2218</v>
      </c>
      <c r="AY94">
        <v>892</v>
      </c>
      <c r="AZ94">
        <v>266</v>
      </c>
      <c r="BA94">
        <v>6128</v>
      </c>
      <c r="BB94">
        <v>16181</v>
      </c>
      <c r="BC94">
        <v>26844</v>
      </c>
      <c r="BD94" s="24">
        <f t="shared" si="1"/>
        <v>9</v>
      </c>
    </row>
    <row r="95" spans="1:56" x14ac:dyDescent="0.35">
      <c r="A95" t="s">
        <v>197</v>
      </c>
      <c r="B95" s="18" t="s">
        <v>198</v>
      </c>
      <c r="C95" s="3">
        <v>1301</v>
      </c>
      <c r="D95" s="3">
        <v>950</v>
      </c>
      <c r="E95" s="3">
        <v>679</v>
      </c>
      <c r="F95" s="3">
        <v>456</v>
      </c>
      <c r="G95" s="3">
        <v>1125</v>
      </c>
      <c r="H95" s="3">
        <v>756</v>
      </c>
      <c r="I95" s="3">
        <v>382</v>
      </c>
      <c r="J95" s="3">
        <v>177</v>
      </c>
      <c r="K95" s="3">
        <v>5826</v>
      </c>
      <c r="L95" s="3">
        <v>0</v>
      </c>
      <c r="M95" s="3">
        <v>565</v>
      </c>
      <c r="N95" s="3">
        <v>3152</v>
      </c>
      <c r="O95" s="3">
        <v>1702</v>
      </c>
      <c r="P95" s="3">
        <v>407</v>
      </c>
      <c r="Q95" s="4">
        <v>328.21538430999999</v>
      </c>
      <c r="R95" s="4">
        <v>311.87778922000001</v>
      </c>
      <c r="S95" s="3">
        <v>1817</v>
      </c>
      <c r="T95" s="5">
        <v>2211.2953508999999</v>
      </c>
      <c r="U95" s="5">
        <v>2179.3683488000001</v>
      </c>
      <c r="V95" s="3">
        <v>12697</v>
      </c>
      <c r="W95">
        <v>299.44007614999998</v>
      </c>
      <c r="X95">
        <v>287.67593546000001</v>
      </c>
      <c r="Y95">
        <v>1676</v>
      </c>
      <c r="Z95">
        <v>438.27797810999999</v>
      </c>
      <c r="AA95">
        <v>440.26776518999998</v>
      </c>
      <c r="AB95">
        <v>2565</v>
      </c>
      <c r="AC95">
        <v>2669.9881491000001</v>
      </c>
      <c r="AD95">
        <v>2566.2547202000001</v>
      </c>
      <c r="AE95">
        <v>14951</v>
      </c>
      <c r="AF95">
        <v>37591.295037000004</v>
      </c>
      <c r="AG95">
        <v>35751.458977000002</v>
      </c>
      <c r="AH95">
        <v>208288</v>
      </c>
      <c r="AI95">
        <v>262873.47941000003</v>
      </c>
      <c r="AJ95">
        <v>259661.79624</v>
      </c>
      <c r="AK95">
        <v>1512789.6248999999</v>
      </c>
      <c r="AL95">
        <v>820241.58282000001</v>
      </c>
      <c r="AM95">
        <v>789714.01624000003</v>
      </c>
      <c r="AN95">
        <v>4600873.8585999999</v>
      </c>
      <c r="AO95">
        <v>397804.07783999998</v>
      </c>
      <c r="AP95">
        <v>402925.94972999999</v>
      </c>
      <c r="AQ95">
        <v>2347446.5830999999</v>
      </c>
      <c r="AR95">
        <v>1328</v>
      </c>
      <c r="AS95">
        <v>478</v>
      </c>
      <c r="AT95">
        <v>196</v>
      </c>
      <c r="AU95">
        <v>634</v>
      </c>
      <c r="AV95">
        <v>646</v>
      </c>
      <c r="AW95">
        <v>396</v>
      </c>
      <c r="AX95">
        <v>1649</v>
      </c>
      <c r="AY95">
        <v>830</v>
      </c>
      <c r="AZ95">
        <v>86</v>
      </c>
      <c r="BA95">
        <v>4134</v>
      </c>
      <c r="BB95">
        <v>6426</v>
      </c>
      <c r="BC95">
        <v>4391</v>
      </c>
      <c r="BD95" s="24">
        <f t="shared" si="1"/>
        <v>4</v>
      </c>
    </row>
    <row r="96" spans="1:56" x14ac:dyDescent="0.35">
      <c r="A96" t="s">
        <v>507</v>
      </c>
      <c r="B96" s="18" t="s">
        <v>508</v>
      </c>
      <c r="C96" s="3">
        <v>2364</v>
      </c>
      <c r="D96" s="3">
        <v>1918</v>
      </c>
      <c r="E96" s="3">
        <v>1383</v>
      </c>
      <c r="F96" s="3">
        <v>1107</v>
      </c>
      <c r="G96" s="3">
        <v>1950</v>
      </c>
      <c r="H96" s="3">
        <v>1475</v>
      </c>
      <c r="I96" s="3">
        <v>886</v>
      </c>
      <c r="J96" s="3">
        <v>494</v>
      </c>
      <c r="K96" s="3">
        <v>11577</v>
      </c>
      <c r="L96" s="3">
        <v>0</v>
      </c>
      <c r="M96" s="3">
        <v>247</v>
      </c>
      <c r="N96" s="3">
        <v>1003</v>
      </c>
      <c r="O96" s="3">
        <v>1724</v>
      </c>
      <c r="P96" s="3">
        <v>8603</v>
      </c>
      <c r="Q96" s="4">
        <v>609.56604622999998</v>
      </c>
      <c r="R96" s="4">
        <v>546.42826293999997</v>
      </c>
      <c r="S96" s="3">
        <v>6326</v>
      </c>
      <c r="T96" s="5">
        <v>3972.0870620000001</v>
      </c>
      <c r="U96" s="5">
        <v>3931.2429818000001</v>
      </c>
      <c r="V96" s="3">
        <v>45512</v>
      </c>
      <c r="W96">
        <v>381.83442059999999</v>
      </c>
      <c r="X96">
        <v>345.85816706000003</v>
      </c>
      <c r="Y96">
        <v>4004</v>
      </c>
      <c r="Z96">
        <v>290.71866563999998</v>
      </c>
      <c r="AA96">
        <v>286.25723417</v>
      </c>
      <c r="AB96">
        <v>3314</v>
      </c>
      <c r="AC96">
        <v>3604.5920111</v>
      </c>
      <c r="AD96">
        <v>3287.8984193000001</v>
      </c>
      <c r="AE96">
        <v>38064</v>
      </c>
      <c r="AF96">
        <v>73147.361858000004</v>
      </c>
      <c r="AG96">
        <v>65723.676254999998</v>
      </c>
      <c r="AH96">
        <v>760883</v>
      </c>
      <c r="AI96">
        <v>477609.43212000001</v>
      </c>
      <c r="AJ96">
        <v>474711.86106000002</v>
      </c>
      <c r="AK96">
        <v>5495739.2154999999</v>
      </c>
      <c r="AL96">
        <v>1091785.3137999999</v>
      </c>
      <c r="AM96">
        <v>992758.98404999997</v>
      </c>
      <c r="AN96">
        <v>11493170.757999999</v>
      </c>
      <c r="AO96">
        <v>344914.11783</v>
      </c>
      <c r="AP96">
        <v>341918.24368999997</v>
      </c>
      <c r="AQ96">
        <v>3958387.5071</v>
      </c>
      <c r="AR96">
        <v>1988</v>
      </c>
      <c r="AS96">
        <v>1029</v>
      </c>
      <c r="AT96">
        <v>854</v>
      </c>
      <c r="AU96">
        <v>800</v>
      </c>
      <c r="AV96">
        <v>1369</v>
      </c>
      <c r="AW96">
        <v>1835</v>
      </c>
      <c r="AX96">
        <v>2195</v>
      </c>
      <c r="AY96">
        <v>715</v>
      </c>
      <c r="AZ96">
        <v>404</v>
      </c>
      <c r="BA96">
        <v>4851</v>
      </c>
      <c r="BB96">
        <v>11253</v>
      </c>
      <c r="BC96">
        <v>21960</v>
      </c>
      <c r="BD96" s="24">
        <f t="shared" si="1"/>
        <v>9</v>
      </c>
    </row>
    <row r="97" spans="1:56" x14ac:dyDescent="0.35">
      <c r="A97" t="s">
        <v>663</v>
      </c>
      <c r="B97" s="18" t="s">
        <v>664</v>
      </c>
      <c r="C97" s="3">
        <v>4466</v>
      </c>
      <c r="D97" s="3">
        <v>3524</v>
      </c>
      <c r="E97" s="3">
        <v>2094</v>
      </c>
      <c r="F97" s="3">
        <v>1568</v>
      </c>
      <c r="G97" s="3">
        <v>3552</v>
      </c>
      <c r="H97" s="3">
        <v>2512</v>
      </c>
      <c r="I97" s="3">
        <v>1385</v>
      </c>
      <c r="J97" s="3">
        <v>564</v>
      </c>
      <c r="K97" s="3">
        <v>19665</v>
      </c>
      <c r="L97" s="3">
        <v>4068</v>
      </c>
      <c r="M97" s="3">
        <v>5636</v>
      </c>
      <c r="N97" s="3">
        <v>4072</v>
      </c>
      <c r="O97" s="3">
        <v>4005</v>
      </c>
      <c r="P97" s="3">
        <v>1884</v>
      </c>
      <c r="Q97" s="5">
        <v>624.40291480999997</v>
      </c>
      <c r="R97" s="4">
        <v>657.15738622000003</v>
      </c>
      <c r="S97" s="3">
        <v>12923</v>
      </c>
      <c r="T97" s="5">
        <v>5429.2322174000001</v>
      </c>
      <c r="U97" s="5">
        <v>5445.9699975000003</v>
      </c>
      <c r="V97" s="3">
        <v>107095</v>
      </c>
      <c r="W97">
        <v>410.74391616000003</v>
      </c>
      <c r="X97">
        <v>430.81617086</v>
      </c>
      <c r="Y97">
        <v>8472</v>
      </c>
      <c r="Z97">
        <v>447.29484195999999</v>
      </c>
      <c r="AA97">
        <v>446.27510805999998</v>
      </c>
      <c r="AB97">
        <v>8776</v>
      </c>
      <c r="AC97">
        <v>4283.1157234000002</v>
      </c>
      <c r="AD97">
        <v>4487.3124840999999</v>
      </c>
      <c r="AE97">
        <v>88243</v>
      </c>
      <c r="AF97">
        <v>72276.118564999997</v>
      </c>
      <c r="AG97">
        <v>76057.869311000002</v>
      </c>
      <c r="AH97">
        <v>1495678</v>
      </c>
      <c r="AI97">
        <v>530838.32694000006</v>
      </c>
      <c r="AJ97">
        <v>531802.07944</v>
      </c>
      <c r="AK97">
        <v>10457887.892000001</v>
      </c>
      <c r="AL97">
        <v>1135398.1828999999</v>
      </c>
      <c r="AM97">
        <v>1190177.5478999999</v>
      </c>
      <c r="AN97">
        <v>23404841.48</v>
      </c>
      <c r="AO97">
        <v>424702.74914000003</v>
      </c>
      <c r="AP97">
        <v>421413.15674000001</v>
      </c>
      <c r="AQ97">
        <v>8287089.7273000004</v>
      </c>
      <c r="AR97">
        <v>4253</v>
      </c>
      <c r="AS97">
        <v>1911</v>
      </c>
      <c r="AT97">
        <v>1674</v>
      </c>
      <c r="AU97">
        <v>1884</v>
      </c>
      <c r="AV97">
        <v>2589</v>
      </c>
      <c r="AW97">
        <v>3999</v>
      </c>
      <c r="AX97">
        <v>5838</v>
      </c>
      <c r="AY97">
        <v>2020</v>
      </c>
      <c r="AZ97">
        <v>918</v>
      </c>
      <c r="BA97">
        <v>9515</v>
      </c>
      <c r="BB97">
        <v>21898</v>
      </c>
      <c r="BC97">
        <v>56830</v>
      </c>
      <c r="BD97" s="24">
        <f t="shared" si="1"/>
        <v>7</v>
      </c>
    </row>
    <row r="98" spans="1:56" x14ac:dyDescent="0.35">
      <c r="A98" t="s">
        <v>267</v>
      </c>
      <c r="B98" s="18" t="s">
        <v>268</v>
      </c>
      <c r="C98" s="3">
        <v>2459</v>
      </c>
      <c r="D98" s="3">
        <v>2095</v>
      </c>
      <c r="E98" s="3">
        <v>1414</v>
      </c>
      <c r="F98" s="3">
        <v>998</v>
      </c>
      <c r="G98" s="3">
        <v>2078</v>
      </c>
      <c r="H98" s="3">
        <v>1556</v>
      </c>
      <c r="I98" s="3">
        <v>876</v>
      </c>
      <c r="J98" s="3">
        <v>407</v>
      </c>
      <c r="K98" s="3">
        <v>11883</v>
      </c>
      <c r="L98" s="3">
        <v>282</v>
      </c>
      <c r="M98" s="3">
        <v>2309</v>
      </c>
      <c r="N98" s="3">
        <v>3116</v>
      </c>
      <c r="O98" s="3">
        <v>3060</v>
      </c>
      <c r="P98" s="3">
        <v>3116</v>
      </c>
      <c r="Q98" s="4">
        <v>618.38076596999997</v>
      </c>
      <c r="R98" s="4">
        <v>598.75452327000005</v>
      </c>
      <c r="S98" s="3">
        <v>7115</v>
      </c>
      <c r="T98" s="5">
        <v>3075.7343039000002</v>
      </c>
      <c r="U98" s="5">
        <v>3046.4529158999999</v>
      </c>
      <c r="V98" s="3">
        <v>36201</v>
      </c>
      <c r="W98">
        <v>439.80530413999998</v>
      </c>
      <c r="X98">
        <v>429.26870319</v>
      </c>
      <c r="Y98">
        <v>5101</v>
      </c>
      <c r="Z98">
        <v>304.32775615000003</v>
      </c>
      <c r="AA98">
        <v>302.70133805</v>
      </c>
      <c r="AB98">
        <v>3597</v>
      </c>
      <c r="AC98">
        <v>4171.6139423000004</v>
      </c>
      <c r="AD98">
        <v>4086.9309097</v>
      </c>
      <c r="AE98">
        <v>48565</v>
      </c>
      <c r="AF98">
        <v>74250.629014000006</v>
      </c>
      <c r="AG98">
        <v>72007.405536999999</v>
      </c>
      <c r="AH98">
        <v>855664</v>
      </c>
      <c r="AI98">
        <v>344656.02908000001</v>
      </c>
      <c r="AJ98">
        <v>342348.65863000002</v>
      </c>
      <c r="AK98">
        <v>4068129.1105</v>
      </c>
      <c r="AL98">
        <v>1189006.9668000001</v>
      </c>
      <c r="AM98">
        <v>1163668.6841</v>
      </c>
      <c r="AN98">
        <v>13827874.972999999</v>
      </c>
      <c r="AO98">
        <v>343498.88059000002</v>
      </c>
      <c r="AP98">
        <v>342507.77377000003</v>
      </c>
      <c r="AQ98">
        <v>4070019.8757000002</v>
      </c>
      <c r="AR98">
        <v>2186</v>
      </c>
      <c r="AS98">
        <v>1213</v>
      </c>
      <c r="AT98">
        <v>1053</v>
      </c>
      <c r="AU98">
        <v>1161</v>
      </c>
      <c r="AV98">
        <v>1666</v>
      </c>
      <c r="AW98">
        <v>2274</v>
      </c>
      <c r="AX98">
        <v>2337</v>
      </c>
      <c r="AY98">
        <v>903</v>
      </c>
      <c r="AZ98">
        <v>357</v>
      </c>
      <c r="BA98">
        <v>5612</v>
      </c>
      <c r="BB98">
        <v>14857</v>
      </c>
      <c r="BC98">
        <v>28096</v>
      </c>
      <c r="BD98" s="24">
        <f t="shared" si="1"/>
        <v>13</v>
      </c>
    </row>
    <row r="99" spans="1:56" x14ac:dyDescent="0.35">
      <c r="A99" t="s">
        <v>509</v>
      </c>
      <c r="B99" s="18" t="s">
        <v>510</v>
      </c>
      <c r="C99" s="3">
        <v>1382</v>
      </c>
      <c r="D99" s="3">
        <v>1123</v>
      </c>
      <c r="E99" s="3">
        <v>724</v>
      </c>
      <c r="F99" s="3">
        <v>496</v>
      </c>
      <c r="G99" s="3">
        <v>1136</v>
      </c>
      <c r="H99" s="3">
        <v>861</v>
      </c>
      <c r="I99" s="3">
        <v>481</v>
      </c>
      <c r="J99" s="3">
        <v>244</v>
      </c>
      <c r="K99" s="3">
        <v>6447</v>
      </c>
      <c r="L99" s="3">
        <v>0</v>
      </c>
      <c r="M99" s="3">
        <v>243</v>
      </c>
      <c r="N99" s="3">
        <v>366</v>
      </c>
      <c r="O99" s="3">
        <v>1122</v>
      </c>
      <c r="P99" s="3">
        <v>4716</v>
      </c>
      <c r="Q99" s="4">
        <v>684.88757214999998</v>
      </c>
      <c r="R99" s="4">
        <v>599.81386691</v>
      </c>
      <c r="S99" s="3">
        <v>3867</v>
      </c>
      <c r="T99" s="5">
        <v>5486.0193407999996</v>
      </c>
      <c r="U99" s="5">
        <v>5474.6393670999996</v>
      </c>
      <c r="V99" s="3">
        <v>35295</v>
      </c>
      <c r="W99">
        <v>454.58211884000002</v>
      </c>
      <c r="X99">
        <v>400.65146579999998</v>
      </c>
      <c r="Y99">
        <v>2583</v>
      </c>
      <c r="Z99">
        <v>287.71078220999999</v>
      </c>
      <c r="AA99">
        <v>288.04094928000001</v>
      </c>
      <c r="AB99">
        <v>1857</v>
      </c>
      <c r="AC99">
        <v>4331.2177087</v>
      </c>
      <c r="AD99">
        <v>3823.1735690999999</v>
      </c>
      <c r="AE99">
        <v>24648</v>
      </c>
      <c r="AF99">
        <v>78191.737502000004</v>
      </c>
      <c r="AG99">
        <v>68539.475724999997</v>
      </c>
      <c r="AH99">
        <v>441874</v>
      </c>
      <c r="AI99">
        <v>585181.89407000004</v>
      </c>
      <c r="AJ99">
        <v>585755.70686000003</v>
      </c>
      <c r="AK99">
        <v>3776367.0421000002</v>
      </c>
      <c r="AL99">
        <v>1225821.8615999999</v>
      </c>
      <c r="AM99">
        <v>1080559.9021000001</v>
      </c>
      <c r="AN99">
        <v>6966369.6886</v>
      </c>
      <c r="AO99">
        <v>353829.32341000001</v>
      </c>
      <c r="AP99">
        <v>357783.61322</v>
      </c>
      <c r="AQ99">
        <v>2306630.9545</v>
      </c>
      <c r="AR99">
        <v>1191</v>
      </c>
      <c r="AS99">
        <v>650</v>
      </c>
      <c r="AT99">
        <v>496</v>
      </c>
      <c r="AU99">
        <v>603</v>
      </c>
      <c r="AV99">
        <v>860</v>
      </c>
      <c r="AW99">
        <v>1120</v>
      </c>
      <c r="AX99">
        <v>1248</v>
      </c>
      <c r="AY99">
        <v>421</v>
      </c>
      <c r="AZ99">
        <v>188</v>
      </c>
      <c r="BA99">
        <v>2720</v>
      </c>
      <c r="BB99">
        <v>6347</v>
      </c>
      <c r="BC99">
        <v>15581</v>
      </c>
      <c r="BD99" s="24">
        <f t="shared" si="1"/>
        <v>15</v>
      </c>
    </row>
    <row r="100" spans="1:56" x14ac:dyDescent="0.35">
      <c r="A100" t="s">
        <v>209</v>
      </c>
      <c r="B100" s="18" t="s">
        <v>210</v>
      </c>
      <c r="C100" s="3">
        <v>2219</v>
      </c>
      <c r="D100" s="3">
        <v>1830</v>
      </c>
      <c r="E100" s="3">
        <v>1134</v>
      </c>
      <c r="F100" s="3">
        <v>773</v>
      </c>
      <c r="G100" s="3">
        <v>1883</v>
      </c>
      <c r="H100" s="3">
        <v>1298</v>
      </c>
      <c r="I100" s="3">
        <v>649</v>
      </c>
      <c r="J100" s="3">
        <v>308</v>
      </c>
      <c r="K100" s="3">
        <v>10094</v>
      </c>
      <c r="L100" s="3">
        <v>1688</v>
      </c>
      <c r="M100" s="3">
        <v>2037</v>
      </c>
      <c r="N100" s="3">
        <v>1513</v>
      </c>
      <c r="O100" s="3">
        <v>2542</v>
      </c>
      <c r="P100" s="3">
        <v>2314</v>
      </c>
      <c r="Q100" s="4">
        <v>398.01642692000001</v>
      </c>
      <c r="R100" s="4">
        <v>399.84148999000001</v>
      </c>
      <c r="S100" s="3">
        <v>4036</v>
      </c>
      <c r="T100" s="5">
        <v>2049.2383438000002</v>
      </c>
      <c r="U100" s="5">
        <v>2050.9213393999999</v>
      </c>
      <c r="V100" s="3">
        <v>20702</v>
      </c>
      <c r="W100">
        <v>381.34773690999998</v>
      </c>
      <c r="X100">
        <v>382.20725183000002</v>
      </c>
      <c r="Y100">
        <v>3858</v>
      </c>
      <c r="Z100">
        <v>225.87897989000001</v>
      </c>
      <c r="AA100">
        <v>225.67862095999999</v>
      </c>
      <c r="AB100">
        <v>2278</v>
      </c>
      <c r="AC100">
        <v>3538.1892084999999</v>
      </c>
      <c r="AD100">
        <v>3546.2651080000001</v>
      </c>
      <c r="AE100">
        <v>35796</v>
      </c>
      <c r="AF100">
        <v>48960.64892</v>
      </c>
      <c r="AG100">
        <v>49171.488013000002</v>
      </c>
      <c r="AH100">
        <v>496337</v>
      </c>
      <c r="AI100">
        <v>243534.31401</v>
      </c>
      <c r="AJ100">
        <v>243644.93236999999</v>
      </c>
      <c r="AK100">
        <v>2459351.9473000001</v>
      </c>
      <c r="AL100">
        <v>1062302.2032999999</v>
      </c>
      <c r="AM100">
        <v>1064177.1418000001</v>
      </c>
      <c r="AN100">
        <v>10741804.069</v>
      </c>
      <c r="AO100">
        <v>298771.36784000002</v>
      </c>
      <c r="AP100">
        <v>298427.90651</v>
      </c>
      <c r="AQ100">
        <v>3012331.2883000001</v>
      </c>
      <c r="AR100">
        <v>1478</v>
      </c>
      <c r="AS100">
        <v>923</v>
      </c>
      <c r="AT100">
        <v>840</v>
      </c>
      <c r="AU100">
        <v>857</v>
      </c>
      <c r="AV100">
        <v>1219</v>
      </c>
      <c r="AW100">
        <v>1782</v>
      </c>
      <c r="AX100">
        <v>1516</v>
      </c>
      <c r="AY100">
        <v>539</v>
      </c>
      <c r="AZ100">
        <v>223</v>
      </c>
      <c r="BA100">
        <v>4919</v>
      </c>
      <c r="BB100">
        <v>10827</v>
      </c>
      <c r="BC100">
        <v>20050</v>
      </c>
      <c r="BD100" s="24">
        <f t="shared" si="1"/>
        <v>7</v>
      </c>
    </row>
    <row r="101" spans="1:56" x14ac:dyDescent="0.35">
      <c r="A101" t="s">
        <v>219</v>
      </c>
      <c r="B101" s="18" t="s">
        <v>220</v>
      </c>
      <c r="C101" s="3">
        <v>1959</v>
      </c>
      <c r="D101" s="3">
        <v>1777</v>
      </c>
      <c r="E101" s="3">
        <v>1336</v>
      </c>
      <c r="F101" s="3">
        <v>965</v>
      </c>
      <c r="G101" s="3">
        <v>1562</v>
      </c>
      <c r="H101" s="3">
        <v>1149</v>
      </c>
      <c r="I101" s="3">
        <v>655</v>
      </c>
      <c r="J101" s="3">
        <v>316</v>
      </c>
      <c r="K101" s="3">
        <v>9719</v>
      </c>
      <c r="L101" s="3">
        <v>1030</v>
      </c>
      <c r="M101" s="3">
        <v>1770</v>
      </c>
      <c r="N101" s="3">
        <v>1934</v>
      </c>
      <c r="O101" s="3">
        <v>2686</v>
      </c>
      <c r="P101" s="3">
        <v>2299</v>
      </c>
      <c r="Q101" s="4">
        <v>542.72211001000005</v>
      </c>
      <c r="R101" s="5">
        <v>549.85080770000002</v>
      </c>
      <c r="S101" s="3">
        <v>5344</v>
      </c>
      <c r="T101" s="5">
        <v>3726.2620932</v>
      </c>
      <c r="U101" s="5">
        <v>3658.7097438000001</v>
      </c>
      <c r="V101" s="3">
        <v>35559</v>
      </c>
      <c r="W101">
        <v>395.51336889999999</v>
      </c>
      <c r="X101">
        <v>402.51054635000003</v>
      </c>
      <c r="Y101">
        <v>3912</v>
      </c>
      <c r="Z101">
        <v>437.95931890999998</v>
      </c>
      <c r="AA101">
        <v>425.04372877999998</v>
      </c>
      <c r="AB101">
        <v>4131</v>
      </c>
      <c r="AC101">
        <v>4518.5938742999997</v>
      </c>
      <c r="AD101">
        <v>4636.8968001000003</v>
      </c>
      <c r="AE101">
        <v>45066</v>
      </c>
      <c r="AF101">
        <v>51531.455730000001</v>
      </c>
      <c r="AG101">
        <v>52302.808931</v>
      </c>
      <c r="AH101">
        <v>508331</v>
      </c>
      <c r="AI101">
        <v>373007.98628999997</v>
      </c>
      <c r="AJ101">
        <v>367205.95468000002</v>
      </c>
      <c r="AK101">
        <v>3568874.6735999999</v>
      </c>
      <c r="AL101">
        <v>1089674.8927</v>
      </c>
      <c r="AM101">
        <v>1114425.2324999999</v>
      </c>
      <c r="AN101">
        <v>10831098.835000001</v>
      </c>
      <c r="AO101">
        <v>449996.07006</v>
      </c>
      <c r="AP101">
        <v>435146.67936000001</v>
      </c>
      <c r="AQ101">
        <v>4229190.5767000001</v>
      </c>
      <c r="AR101">
        <v>2164</v>
      </c>
      <c r="AS101">
        <v>908</v>
      </c>
      <c r="AT101">
        <v>684</v>
      </c>
      <c r="AU101">
        <v>1022</v>
      </c>
      <c r="AV101">
        <v>1238</v>
      </c>
      <c r="AW101">
        <v>1652</v>
      </c>
      <c r="AX101">
        <v>2894</v>
      </c>
      <c r="AY101">
        <v>914</v>
      </c>
      <c r="AZ101">
        <v>323</v>
      </c>
      <c r="BA101">
        <v>5887</v>
      </c>
      <c r="BB101">
        <v>12451</v>
      </c>
      <c r="BC101">
        <v>26728</v>
      </c>
      <c r="BD101" s="24">
        <f t="shared" si="1"/>
        <v>6</v>
      </c>
    </row>
    <row r="102" spans="1:56" x14ac:dyDescent="0.35">
      <c r="A102" t="s">
        <v>297</v>
      </c>
      <c r="B102" s="18" t="s">
        <v>298</v>
      </c>
      <c r="C102" s="3">
        <v>2544</v>
      </c>
      <c r="D102" s="3">
        <v>2062</v>
      </c>
      <c r="E102" s="3">
        <v>1272</v>
      </c>
      <c r="F102" s="3">
        <v>887</v>
      </c>
      <c r="G102" s="3">
        <v>2207</v>
      </c>
      <c r="H102" s="3">
        <v>1628</v>
      </c>
      <c r="I102" s="3">
        <v>869</v>
      </c>
      <c r="J102" s="3">
        <v>341</v>
      </c>
      <c r="K102" s="3">
        <v>11810</v>
      </c>
      <c r="L102" s="3">
        <v>0</v>
      </c>
      <c r="M102" s="3">
        <v>565</v>
      </c>
      <c r="N102" s="3">
        <v>607</v>
      </c>
      <c r="O102" s="3">
        <v>2804</v>
      </c>
      <c r="P102" s="3">
        <v>7834</v>
      </c>
      <c r="Q102" s="5">
        <v>405.27036543000003</v>
      </c>
      <c r="R102" s="4">
        <v>352.49788315000001</v>
      </c>
      <c r="S102" s="3">
        <v>4163</v>
      </c>
      <c r="T102" s="5">
        <v>2267.4858694</v>
      </c>
      <c r="U102" s="5">
        <v>2268.0779001000001</v>
      </c>
      <c r="V102" s="3">
        <v>26786</v>
      </c>
      <c r="W102">
        <v>343.25937599000002</v>
      </c>
      <c r="X102">
        <v>299.91532598999999</v>
      </c>
      <c r="Y102">
        <v>3542</v>
      </c>
      <c r="Z102">
        <v>290.04938447000001</v>
      </c>
      <c r="AA102">
        <v>292.71803555999998</v>
      </c>
      <c r="AB102">
        <v>3457</v>
      </c>
      <c r="AC102">
        <v>4091.2707310000001</v>
      </c>
      <c r="AD102">
        <v>3570.6181201999998</v>
      </c>
      <c r="AE102">
        <v>42169</v>
      </c>
      <c r="AF102">
        <v>48837.801526000003</v>
      </c>
      <c r="AG102">
        <v>42485.012701</v>
      </c>
      <c r="AH102">
        <v>501748</v>
      </c>
      <c r="AI102">
        <v>250516.65586999999</v>
      </c>
      <c r="AJ102">
        <v>251185.90728000001</v>
      </c>
      <c r="AK102">
        <v>2966505.5649999999</v>
      </c>
      <c r="AL102">
        <v>1009196.3117</v>
      </c>
      <c r="AM102">
        <v>880506.76547999994</v>
      </c>
      <c r="AN102">
        <v>10398784.9</v>
      </c>
      <c r="AO102">
        <v>361799.52902000002</v>
      </c>
      <c r="AP102">
        <v>369521.98022999999</v>
      </c>
      <c r="AQ102">
        <v>4364054.5866</v>
      </c>
      <c r="AR102">
        <v>2083</v>
      </c>
      <c r="AS102">
        <v>911</v>
      </c>
      <c r="AT102">
        <v>838</v>
      </c>
      <c r="AU102">
        <v>889</v>
      </c>
      <c r="AV102">
        <v>1081</v>
      </c>
      <c r="AW102">
        <v>1572</v>
      </c>
      <c r="AX102">
        <v>2577</v>
      </c>
      <c r="AY102">
        <v>664</v>
      </c>
      <c r="AZ102">
        <v>216</v>
      </c>
      <c r="BA102">
        <v>5909</v>
      </c>
      <c r="BB102">
        <v>10588</v>
      </c>
      <c r="BC102">
        <v>25672</v>
      </c>
      <c r="BD102" s="24">
        <f t="shared" si="1"/>
        <v>7</v>
      </c>
    </row>
    <row r="103" spans="1:56" x14ac:dyDescent="0.35">
      <c r="A103" t="s">
        <v>183</v>
      </c>
      <c r="B103" s="18" t="s">
        <v>184</v>
      </c>
      <c r="C103" s="3">
        <v>2136</v>
      </c>
      <c r="D103" s="3">
        <v>1678</v>
      </c>
      <c r="E103" s="3">
        <v>1155</v>
      </c>
      <c r="F103" s="3">
        <v>715</v>
      </c>
      <c r="G103" s="3">
        <v>1913</v>
      </c>
      <c r="H103" s="3">
        <v>1339</v>
      </c>
      <c r="I103" s="3">
        <v>692</v>
      </c>
      <c r="J103" s="3">
        <v>296</v>
      </c>
      <c r="K103" s="3">
        <v>9924</v>
      </c>
      <c r="L103" s="3">
        <v>1993</v>
      </c>
      <c r="M103" s="3">
        <v>3604</v>
      </c>
      <c r="N103" s="3">
        <v>2961</v>
      </c>
      <c r="O103" s="3">
        <v>1366</v>
      </c>
      <c r="P103" s="3">
        <v>0</v>
      </c>
      <c r="Q103" s="4">
        <v>422.10958068000002</v>
      </c>
      <c r="R103" s="7">
        <v>455.15920999999997</v>
      </c>
      <c r="S103" s="3">
        <v>4517</v>
      </c>
      <c r="T103" s="5">
        <v>2125.4744429000002</v>
      </c>
      <c r="U103" s="5">
        <v>2138.3514712000001</v>
      </c>
      <c r="V103" s="3">
        <v>21221</v>
      </c>
      <c r="W103">
        <v>359.43761343</v>
      </c>
      <c r="X103">
        <v>387.04151552000002</v>
      </c>
      <c r="Y103">
        <v>3841</v>
      </c>
      <c r="Z103">
        <v>357.42345789000001</v>
      </c>
      <c r="AA103">
        <v>358.72632003000001</v>
      </c>
      <c r="AB103">
        <v>3560</v>
      </c>
      <c r="AC103">
        <v>3546.3504137999998</v>
      </c>
      <c r="AD103">
        <v>3815.0947199000002</v>
      </c>
      <c r="AE103">
        <v>37861</v>
      </c>
      <c r="AF103">
        <v>51326.227661999998</v>
      </c>
      <c r="AG103">
        <v>55353.688028999997</v>
      </c>
      <c r="AH103">
        <v>549330</v>
      </c>
      <c r="AI103">
        <v>252760.13714000001</v>
      </c>
      <c r="AJ103">
        <v>253955.09260999999</v>
      </c>
      <c r="AK103">
        <v>2520250.3391</v>
      </c>
      <c r="AL103">
        <v>978429.47449000005</v>
      </c>
      <c r="AM103">
        <v>1053460.4509000001</v>
      </c>
      <c r="AN103">
        <v>10454541.515000001</v>
      </c>
      <c r="AO103">
        <v>395535.94243</v>
      </c>
      <c r="AP103">
        <v>394048.99628000002</v>
      </c>
      <c r="AQ103">
        <v>3910542.2390000001</v>
      </c>
      <c r="AR103">
        <v>1946</v>
      </c>
      <c r="AS103">
        <v>991</v>
      </c>
      <c r="AT103">
        <v>595</v>
      </c>
      <c r="AU103">
        <v>1020</v>
      </c>
      <c r="AV103">
        <v>1394</v>
      </c>
      <c r="AW103">
        <v>1427</v>
      </c>
      <c r="AX103">
        <v>2390</v>
      </c>
      <c r="AY103">
        <v>839</v>
      </c>
      <c r="AZ103">
        <v>331</v>
      </c>
      <c r="BA103">
        <v>6575</v>
      </c>
      <c r="BB103">
        <v>13341</v>
      </c>
      <c r="BC103">
        <v>17945</v>
      </c>
      <c r="BD103" s="24">
        <f t="shared" si="1"/>
        <v>7</v>
      </c>
    </row>
    <row r="104" spans="1:56" x14ac:dyDescent="0.35">
      <c r="A104" t="s">
        <v>495</v>
      </c>
      <c r="B104" s="18" t="s">
        <v>496</v>
      </c>
      <c r="C104" s="3">
        <v>1043</v>
      </c>
      <c r="D104" s="3">
        <v>791</v>
      </c>
      <c r="E104" s="3">
        <v>594</v>
      </c>
      <c r="F104" s="3">
        <v>361</v>
      </c>
      <c r="G104" s="3">
        <v>986</v>
      </c>
      <c r="H104" s="3">
        <v>686</v>
      </c>
      <c r="I104" s="3">
        <v>336</v>
      </c>
      <c r="J104" s="3">
        <v>164</v>
      </c>
      <c r="K104" s="3">
        <v>4961</v>
      </c>
      <c r="L104" s="3">
        <v>84</v>
      </c>
      <c r="M104" s="3">
        <v>1145</v>
      </c>
      <c r="N104" s="3">
        <v>2501</v>
      </c>
      <c r="O104" s="3">
        <v>1099</v>
      </c>
      <c r="P104" s="3">
        <v>132</v>
      </c>
      <c r="Q104" s="4">
        <v>440.86323515999999</v>
      </c>
      <c r="R104" s="4">
        <v>436.00080629000001</v>
      </c>
      <c r="S104" s="3">
        <v>2163</v>
      </c>
      <c r="T104" s="5">
        <v>3063.9896871999999</v>
      </c>
      <c r="U104" s="5">
        <v>3043.1364644</v>
      </c>
      <c r="V104" s="3">
        <v>15097</v>
      </c>
      <c r="W104">
        <v>424.7146406</v>
      </c>
      <c r="X104">
        <v>424.30961500000001</v>
      </c>
      <c r="Y104">
        <v>2105</v>
      </c>
      <c r="Z104">
        <v>362.82557788000003</v>
      </c>
      <c r="AA104">
        <v>366.25680305999998</v>
      </c>
      <c r="AB104">
        <v>1817</v>
      </c>
      <c r="AC104">
        <v>4224.0109118999999</v>
      </c>
      <c r="AD104">
        <v>4219.9153396000002</v>
      </c>
      <c r="AE104">
        <v>20935</v>
      </c>
      <c r="AF104">
        <v>51294.979657999997</v>
      </c>
      <c r="AG104">
        <v>50788.550694999998</v>
      </c>
      <c r="AH104">
        <v>251962</v>
      </c>
      <c r="AI104">
        <v>350068.26727000001</v>
      </c>
      <c r="AJ104">
        <v>348297.9742</v>
      </c>
      <c r="AK104">
        <v>1727906.25</v>
      </c>
      <c r="AL104">
        <v>1172225.6562000001</v>
      </c>
      <c r="AM104">
        <v>1173420.9387000001</v>
      </c>
      <c r="AN104">
        <v>5821341.2768000001</v>
      </c>
      <c r="AO104">
        <v>411425.63602999999</v>
      </c>
      <c r="AP104">
        <v>416938.53600999998</v>
      </c>
      <c r="AQ104">
        <v>2068432.0771000001</v>
      </c>
      <c r="AR104">
        <v>933</v>
      </c>
      <c r="AS104">
        <v>451</v>
      </c>
      <c r="AT104">
        <v>390</v>
      </c>
      <c r="AU104">
        <v>429</v>
      </c>
      <c r="AV104">
        <v>682</v>
      </c>
      <c r="AW104">
        <v>994</v>
      </c>
      <c r="AX104">
        <v>1251</v>
      </c>
      <c r="AY104">
        <v>354</v>
      </c>
      <c r="AZ104">
        <v>212</v>
      </c>
      <c r="BA104">
        <v>2221</v>
      </c>
      <c r="BB104">
        <v>5989</v>
      </c>
      <c r="BC104">
        <v>12725</v>
      </c>
      <c r="BD104" s="24">
        <f t="shared" si="1"/>
        <v>12</v>
      </c>
    </row>
    <row r="105" spans="1:56" x14ac:dyDescent="0.35">
      <c r="A105" t="s">
        <v>283</v>
      </c>
      <c r="B105" s="18" t="s">
        <v>284</v>
      </c>
      <c r="C105" s="3">
        <v>1825</v>
      </c>
      <c r="D105" s="3">
        <v>1372</v>
      </c>
      <c r="E105" s="3">
        <v>932</v>
      </c>
      <c r="F105" s="3">
        <v>643</v>
      </c>
      <c r="G105" s="3">
        <v>1664</v>
      </c>
      <c r="H105" s="3">
        <v>1056</v>
      </c>
      <c r="I105" s="3">
        <v>547</v>
      </c>
      <c r="J105" s="3">
        <v>259</v>
      </c>
      <c r="K105" s="3">
        <v>8298</v>
      </c>
      <c r="L105" s="3">
        <v>157</v>
      </c>
      <c r="M105" s="3">
        <v>1300</v>
      </c>
      <c r="N105" s="3">
        <v>4595</v>
      </c>
      <c r="O105" s="3">
        <v>1761</v>
      </c>
      <c r="P105" s="3">
        <v>485</v>
      </c>
      <c r="Q105" s="4">
        <v>326.42921906999999</v>
      </c>
      <c r="R105" s="4">
        <v>316.46179802</v>
      </c>
      <c r="S105" s="3">
        <v>2626</v>
      </c>
      <c r="T105" s="5">
        <v>2674.0764706999998</v>
      </c>
      <c r="U105" s="5">
        <v>2643.6490721</v>
      </c>
      <c r="V105" s="3">
        <v>21937</v>
      </c>
      <c r="W105">
        <v>262.20684492999999</v>
      </c>
      <c r="X105">
        <v>256.68835863999999</v>
      </c>
      <c r="Y105">
        <v>2130</v>
      </c>
      <c r="Z105">
        <v>259.51509127999998</v>
      </c>
      <c r="AA105">
        <v>261.02675342999999</v>
      </c>
      <c r="AB105">
        <v>2166</v>
      </c>
      <c r="AC105">
        <v>2562.9552693000001</v>
      </c>
      <c r="AD105">
        <v>2507.4716798999998</v>
      </c>
      <c r="AE105">
        <v>20807</v>
      </c>
      <c r="AF105">
        <v>39526.230398</v>
      </c>
      <c r="AG105">
        <v>38351.650999999998</v>
      </c>
      <c r="AH105">
        <v>318242</v>
      </c>
      <c r="AI105">
        <v>323018.52370999998</v>
      </c>
      <c r="AJ105">
        <v>319821.25890000002</v>
      </c>
      <c r="AK105">
        <v>2653876.8064000001</v>
      </c>
      <c r="AL105">
        <v>704015.54302999994</v>
      </c>
      <c r="AM105">
        <v>690199.67796999996</v>
      </c>
      <c r="AN105">
        <v>5727276.9277999997</v>
      </c>
      <c r="AO105">
        <v>327699.46270999999</v>
      </c>
      <c r="AP105">
        <v>331924.34002</v>
      </c>
      <c r="AQ105">
        <v>2754308.1735</v>
      </c>
      <c r="AR105">
        <v>1551</v>
      </c>
      <c r="AS105">
        <v>616</v>
      </c>
      <c r="AT105">
        <v>280</v>
      </c>
      <c r="AU105">
        <v>759</v>
      </c>
      <c r="AV105">
        <v>797</v>
      </c>
      <c r="AW105">
        <v>574</v>
      </c>
      <c r="AX105">
        <v>1703</v>
      </c>
      <c r="AY105">
        <v>337</v>
      </c>
      <c r="AZ105">
        <v>126</v>
      </c>
      <c r="BA105">
        <v>5678</v>
      </c>
      <c r="BB105">
        <v>8266</v>
      </c>
      <c r="BC105">
        <v>6863</v>
      </c>
      <c r="BD105" s="24">
        <f t="shared" si="1"/>
        <v>14</v>
      </c>
    </row>
    <row r="106" spans="1:56" x14ac:dyDescent="0.35">
      <c r="A106" t="s">
        <v>353</v>
      </c>
      <c r="B106" s="18" t="s">
        <v>354</v>
      </c>
      <c r="C106" s="3">
        <v>2054</v>
      </c>
      <c r="D106" s="3">
        <v>1730</v>
      </c>
      <c r="E106" s="3">
        <v>1172</v>
      </c>
      <c r="F106" s="3">
        <v>768</v>
      </c>
      <c r="G106" s="3">
        <v>1687</v>
      </c>
      <c r="H106" s="3">
        <v>1208</v>
      </c>
      <c r="I106" s="3">
        <v>703</v>
      </c>
      <c r="J106" s="3">
        <v>310</v>
      </c>
      <c r="K106" s="3">
        <v>9632</v>
      </c>
      <c r="L106" s="3">
        <v>164</v>
      </c>
      <c r="M106" s="3">
        <v>1622</v>
      </c>
      <c r="N106" s="3">
        <v>2449</v>
      </c>
      <c r="O106" s="3">
        <v>2904</v>
      </c>
      <c r="P106" s="3">
        <v>2493</v>
      </c>
      <c r="Q106" s="4">
        <v>440.50516748000001</v>
      </c>
      <c r="R106" s="4">
        <v>420.36960133000002</v>
      </c>
      <c r="S106" s="3">
        <v>4049</v>
      </c>
      <c r="T106" s="5">
        <v>2513.3425634999999</v>
      </c>
      <c r="U106" s="5">
        <v>2485.4651162999999</v>
      </c>
      <c r="V106" s="3">
        <v>23940</v>
      </c>
      <c r="W106">
        <v>349.48267802999999</v>
      </c>
      <c r="X106">
        <v>335.85963455000001</v>
      </c>
      <c r="Y106">
        <v>3235</v>
      </c>
      <c r="Z106">
        <v>468.82457350999999</v>
      </c>
      <c r="AA106">
        <v>466.46594684000002</v>
      </c>
      <c r="AB106">
        <v>4493</v>
      </c>
      <c r="AC106">
        <v>4382.5875624999999</v>
      </c>
      <c r="AD106">
        <v>4224.3563123000004</v>
      </c>
      <c r="AE106">
        <v>40689</v>
      </c>
      <c r="AF106">
        <v>46239.095270999998</v>
      </c>
      <c r="AG106">
        <v>44179.090532000002</v>
      </c>
      <c r="AH106">
        <v>425533</v>
      </c>
      <c r="AI106">
        <v>264149.31748999999</v>
      </c>
      <c r="AJ106">
        <v>261895.82243999999</v>
      </c>
      <c r="AK106">
        <v>2522580.5617</v>
      </c>
      <c r="AL106">
        <v>1036784.8757</v>
      </c>
      <c r="AM106">
        <v>998586.20441000001</v>
      </c>
      <c r="AN106">
        <v>9618382.3209000006</v>
      </c>
      <c r="AO106">
        <v>454866.44095999998</v>
      </c>
      <c r="AP106">
        <v>454586.28408999997</v>
      </c>
      <c r="AQ106">
        <v>4378575.0883999998</v>
      </c>
      <c r="AR106">
        <v>2244</v>
      </c>
      <c r="AS106">
        <v>935</v>
      </c>
      <c r="AT106">
        <v>621</v>
      </c>
      <c r="AU106">
        <v>816</v>
      </c>
      <c r="AV106">
        <v>1132</v>
      </c>
      <c r="AW106">
        <v>1287</v>
      </c>
      <c r="AX106">
        <v>3298</v>
      </c>
      <c r="AY106">
        <v>854</v>
      </c>
      <c r="AZ106">
        <v>341</v>
      </c>
      <c r="BA106">
        <v>5945</v>
      </c>
      <c r="BB106">
        <v>13317</v>
      </c>
      <c r="BC106">
        <v>21427</v>
      </c>
      <c r="BD106" s="24">
        <f t="shared" si="1"/>
        <v>5</v>
      </c>
    </row>
    <row r="107" spans="1:56" x14ac:dyDescent="0.35">
      <c r="A107" t="s">
        <v>643</v>
      </c>
      <c r="B107" s="18" t="s">
        <v>644</v>
      </c>
      <c r="C107" s="3">
        <v>4185</v>
      </c>
      <c r="D107" s="3">
        <v>3134</v>
      </c>
      <c r="E107" s="3">
        <v>1859</v>
      </c>
      <c r="F107" s="3">
        <v>1086</v>
      </c>
      <c r="G107" s="3">
        <v>3486</v>
      </c>
      <c r="H107" s="3">
        <v>2367</v>
      </c>
      <c r="I107" s="3">
        <v>1171</v>
      </c>
      <c r="J107" s="3">
        <v>422</v>
      </c>
      <c r="K107" s="3">
        <v>17710</v>
      </c>
      <c r="L107" s="3">
        <v>3669</v>
      </c>
      <c r="M107" s="3">
        <v>5475</v>
      </c>
      <c r="N107" s="3">
        <v>3263</v>
      </c>
      <c r="O107" s="3">
        <v>2494</v>
      </c>
      <c r="P107" s="3">
        <v>2809</v>
      </c>
      <c r="Q107" s="4">
        <v>574.17757850999999</v>
      </c>
      <c r="R107" s="5">
        <v>590.2879729</v>
      </c>
      <c r="S107" s="3">
        <v>10454</v>
      </c>
      <c r="T107" s="6">
        <v>4605.4877519000001</v>
      </c>
      <c r="U107" s="5">
        <v>4664.4268775</v>
      </c>
      <c r="V107" s="3">
        <v>82607</v>
      </c>
      <c r="W107">
        <v>489.34450765999998</v>
      </c>
      <c r="X107">
        <v>499.43534726000001</v>
      </c>
      <c r="Y107">
        <v>8845</v>
      </c>
      <c r="Z107">
        <v>435.88664885999998</v>
      </c>
      <c r="AA107">
        <v>442.12309429999999</v>
      </c>
      <c r="AB107">
        <v>7830</v>
      </c>
      <c r="AC107">
        <v>4926.2441457000004</v>
      </c>
      <c r="AD107">
        <v>4997.4025973999996</v>
      </c>
      <c r="AE107">
        <v>88504</v>
      </c>
      <c r="AF107">
        <v>64594.279935999999</v>
      </c>
      <c r="AG107">
        <v>66316.939582000006</v>
      </c>
      <c r="AH107">
        <v>1174473</v>
      </c>
      <c r="AI107">
        <v>510137.43883</v>
      </c>
      <c r="AJ107">
        <v>515293.67791000003</v>
      </c>
      <c r="AK107">
        <v>9125851.0358000007</v>
      </c>
      <c r="AL107">
        <v>1269323.6861</v>
      </c>
      <c r="AM107">
        <v>1290274.2119</v>
      </c>
      <c r="AN107">
        <v>22850756.293000001</v>
      </c>
      <c r="AO107">
        <v>464541.04134</v>
      </c>
      <c r="AP107">
        <v>470477.26418</v>
      </c>
      <c r="AQ107">
        <v>8332152.3486000001</v>
      </c>
      <c r="AR107">
        <v>4182</v>
      </c>
      <c r="AS107">
        <v>1997</v>
      </c>
      <c r="AT107">
        <v>1478</v>
      </c>
      <c r="AU107">
        <v>2379</v>
      </c>
      <c r="AV107">
        <v>2925</v>
      </c>
      <c r="AW107">
        <v>3541</v>
      </c>
      <c r="AX107">
        <v>5155</v>
      </c>
      <c r="AY107">
        <v>1929</v>
      </c>
      <c r="AZ107">
        <v>746</v>
      </c>
      <c r="BA107">
        <v>12578</v>
      </c>
      <c r="BB107">
        <v>26863</v>
      </c>
      <c r="BC107">
        <v>49063</v>
      </c>
      <c r="BD107" s="24">
        <f t="shared" si="1"/>
        <v>9</v>
      </c>
    </row>
    <row r="108" spans="1:56" x14ac:dyDescent="0.35">
      <c r="A108" t="s">
        <v>449</v>
      </c>
      <c r="B108" s="18" t="s">
        <v>450</v>
      </c>
      <c r="C108" s="3">
        <v>2453</v>
      </c>
      <c r="D108" s="3">
        <v>1815</v>
      </c>
      <c r="E108" s="3">
        <v>1212</v>
      </c>
      <c r="F108" s="3">
        <v>651</v>
      </c>
      <c r="G108" s="3">
        <v>2064</v>
      </c>
      <c r="H108" s="3">
        <v>1399</v>
      </c>
      <c r="I108" s="3">
        <v>727</v>
      </c>
      <c r="J108" s="3">
        <v>288</v>
      </c>
      <c r="K108" s="3">
        <v>10609</v>
      </c>
      <c r="L108" s="3">
        <v>214</v>
      </c>
      <c r="M108" s="3">
        <v>2295</v>
      </c>
      <c r="N108" s="3">
        <v>1754</v>
      </c>
      <c r="O108" s="3">
        <v>3284</v>
      </c>
      <c r="P108" s="3">
        <v>3062</v>
      </c>
      <c r="Q108" s="4">
        <v>417.02923305000002</v>
      </c>
      <c r="R108" s="4">
        <v>387.50117824</v>
      </c>
      <c r="S108" s="3">
        <v>4111</v>
      </c>
      <c r="T108" s="5">
        <v>3083.9736228000002</v>
      </c>
      <c r="U108" s="5">
        <v>3085.3991894000001</v>
      </c>
      <c r="V108" s="3">
        <v>32733</v>
      </c>
      <c r="W108">
        <v>439.47509957</v>
      </c>
      <c r="X108">
        <v>408.99236496999998</v>
      </c>
      <c r="Y108">
        <v>4339</v>
      </c>
      <c r="Z108">
        <v>273.76322071999999</v>
      </c>
      <c r="AA108">
        <v>277.97153359999999</v>
      </c>
      <c r="AB108">
        <v>2949</v>
      </c>
      <c r="AC108">
        <v>4400.9791998000001</v>
      </c>
      <c r="AD108">
        <v>4080.7804694000001</v>
      </c>
      <c r="AE108">
        <v>43293</v>
      </c>
      <c r="AF108">
        <v>50175.267245000003</v>
      </c>
      <c r="AG108">
        <v>46603.449901</v>
      </c>
      <c r="AH108">
        <v>494416</v>
      </c>
      <c r="AI108">
        <v>353559.69530000002</v>
      </c>
      <c r="AJ108">
        <v>353863.33169999998</v>
      </c>
      <c r="AK108">
        <v>3754136.0860000001</v>
      </c>
      <c r="AL108">
        <v>1238459.7930999999</v>
      </c>
      <c r="AM108">
        <v>1149791.9447999999</v>
      </c>
      <c r="AN108">
        <v>12198142.742000001</v>
      </c>
      <c r="AO108">
        <v>298201.22691000003</v>
      </c>
      <c r="AP108">
        <v>305397.57698000001</v>
      </c>
      <c r="AQ108">
        <v>3239962.8941000002</v>
      </c>
      <c r="AR108">
        <v>1725</v>
      </c>
      <c r="AS108">
        <v>1021</v>
      </c>
      <c r="AT108">
        <v>930</v>
      </c>
      <c r="AU108">
        <v>953</v>
      </c>
      <c r="AV108">
        <v>1359</v>
      </c>
      <c r="AW108">
        <v>2027</v>
      </c>
      <c r="AX108">
        <v>1839</v>
      </c>
      <c r="AY108">
        <v>675</v>
      </c>
      <c r="AZ108">
        <v>435</v>
      </c>
      <c r="BA108">
        <v>4284</v>
      </c>
      <c r="BB108">
        <v>12126</v>
      </c>
      <c r="BC108">
        <v>26883</v>
      </c>
      <c r="BD108" s="24">
        <f t="shared" si="1"/>
        <v>7</v>
      </c>
    </row>
    <row r="109" spans="1:56" x14ac:dyDescent="0.35">
      <c r="A109" t="s">
        <v>285</v>
      </c>
      <c r="B109" s="18" t="s">
        <v>286</v>
      </c>
      <c r="C109" s="3">
        <v>1932</v>
      </c>
      <c r="D109" s="3">
        <v>1581</v>
      </c>
      <c r="E109" s="3">
        <v>1129</v>
      </c>
      <c r="F109" s="3">
        <v>721</v>
      </c>
      <c r="G109" s="3">
        <v>1727</v>
      </c>
      <c r="H109" s="3">
        <v>1143</v>
      </c>
      <c r="I109" s="3">
        <v>632</v>
      </c>
      <c r="J109" s="3">
        <v>276</v>
      </c>
      <c r="K109" s="3">
        <v>9141</v>
      </c>
      <c r="L109" s="3">
        <v>1872</v>
      </c>
      <c r="M109" s="3">
        <v>1068</v>
      </c>
      <c r="N109" s="3">
        <v>2003</v>
      </c>
      <c r="O109" s="3">
        <v>1389</v>
      </c>
      <c r="P109" s="3">
        <v>2809</v>
      </c>
      <c r="Q109" s="4">
        <v>480.86718007000002</v>
      </c>
      <c r="R109" s="4">
        <v>486.05185427999999</v>
      </c>
      <c r="S109" s="3">
        <v>4443</v>
      </c>
      <c r="T109" s="5">
        <v>3650.1411487999999</v>
      </c>
      <c r="U109" s="5">
        <v>3652.4450278999998</v>
      </c>
      <c r="V109" s="3">
        <v>33387</v>
      </c>
      <c r="W109">
        <v>343.29055842999998</v>
      </c>
      <c r="X109">
        <v>346.57039710999999</v>
      </c>
      <c r="Y109">
        <v>3168</v>
      </c>
      <c r="Z109">
        <v>325.24536081000002</v>
      </c>
      <c r="AA109">
        <v>323.26878897</v>
      </c>
      <c r="AB109">
        <v>2955</v>
      </c>
      <c r="AC109">
        <v>3049.2301828999998</v>
      </c>
      <c r="AD109">
        <v>3083.1418881999998</v>
      </c>
      <c r="AE109">
        <v>28183</v>
      </c>
      <c r="AF109">
        <v>56608.174478000001</v>
      </c>
      <c r="AG109">
        <v>57213.543376000001</v>
      </c>
      <c r="AH109">
        <v>522989</v>
      </c>
      <c r="AI109">
        <v>426849.90839</v>
      </c>
      <c r="AJ109">
        <v>427095.70598999999</v>
      </c>
      <c r="AK109">
        <v>3904081.8484999998</v>
      </c>
      <c r="AL109">
        <v>867986.96681000001</v>
      </c>
      <c r="AM109">
        <v>876777.64309999999</v>
      </c>
      <c r="AN109">
        <v>8014624.4356000004</v>
      </c>
      <c r="AO109">
        <v>365248.22480000003</v>
      </c>
      <c r="AP109">
        <v>362293.52662000002</v>
      </c>
      <c r="AQ109">
        <v>3311725.1269</v>
      </c>
      <c r="AR109">
        <v>1921</v>
      </c>
      <c r="AS109">
        <v>848</v>
      </c>
      <c r="AT109">
        <v>435</v>
      </c>
      <c r="AU109">
        <v>1024</v>
      </c>
      <c r="AV109">
        <v>1178</v>
      </c>
      <c r="AW109">
        <v>966</v>
      </c>
      <c r="AX109">
        <v>2269</v>
      </c>
      <c r="AY109">
        <v>531</v>
      </c>
      <c r="AZ109">
        <v>155</v>
      </c>
      <c r="BA109">
        <v>6889</v>
      </c>
      <c r="BB109">
        <v>10801</v>
      </c>
      <c r="BC109">
        <v>10493</v>
      </c>
      <c r="BD109" s="24">
        <f t="shared" si="1"/>
        <v>10</v>
      </c>
    </row>
    <row r="110" spans="1:56" x14ac:dyDescent="0.35">
      <c r="A110" t="s">
        <v>299</v>
      </c>
      <c r="B110" s="18" t="s">
        <v>300</v>
      </c>
      <c r="C110" s="3">
        <v>1600</v>
      </c>
      <c r="D110" s="3">
        <v>1340</v>
      </c>
      <c r="E110" s="3">
        <v>815</v>
      </c>
      <c r="F110" s="3">
        <v>554</v>
      </c>
      <c r="G110" s="3">
        <v>1349</v>
      </c>
      <c r="H110" s="3">
        <v>949</v>
      </c>
      <c r="I110" s="3">
        <v>496</v>
      </c>
      <c r="J110" s="3">
        <v>233</v>
      </c>
      <c r="K110" s="3">
        <v>7336</v>
      </c>
      <c r="L110" s="3">
        <v>596</v>
      </c>
      <c r="M110" s="3">
        <v>1666</v>
      </c>
      <c r="N110" s="3">
        <v>1556</v>
      </c>
      <c r="O110" s="3">
        <v>1672</v>
      </c>
      <c r="P110" s="3">
        <v>1846</v>
      </c>
      <c r="Q110" s="4">
        <v>367.31825400000002</v>
      </c>
      <c r="R110" s="4">
        <v>359.73282442999999</v>
      </c>
      <c r="S110" s="3">
        <v>2639</v>
      </c>
      <c r="T110" s="5">
        <v>2281.6863782999999</v>
      </c>
      <c r="U110" s="5">
        <v>2277.6717557000002</v>
      </c>
      <c r="V110" s="3">
        <v>16709</v>
      </c>
      <c r="W110">
        <v>315.64993269000001</v>
      </c>
      <c r="X110">
        <v>309.70556161000002</v>
      </c>
      <c r="Y110">
        <v>2272</v>
      </c>
      <c r="Z110">
        <v>282.83317777000002</v>
      </c>
      <c r="AA110">
        <v>283.26063249999999</v>
      </c>
      <c r="AB110">
        <v>2078</v>
      </c>
      <c r="AC110">
        <v>3581.2277460999999</v>
      </c>
      <c r="AD110">
        <v>3511.9956379</v>
      </c>
      <c r="AE110">
        <v>25764</v>
      </c>
      <c r="AF110">
        <v>44433.006572999999</v>
      </c>
      <c r="AG110">
        <v>43533.124318000002</v>
      </c>
      <c r="AH110">
        <v>319359</v>
      </c>
      <c r="AI110">
        <v>251530.78674000001</v>
      </c>
      <c r="AJ110">
        <v>251287.00440000001</v>
      </c>
      <c r="AK110">
        <v>1843441.4643000001</v>
      </c>
      <c r="AL110">
        <v>891725.73230000003</v>
      </c>
      <c r="AM110">
        <v>874833.67536999995</v>
      </c>
      <c r="AN110">
        <v>6417779.8425000003</v>
      </c>
      <c r="AO110">
        <v>364318.66612000001</v>
      </c>
      <c r="AP110">
        <v>365773.88225999998</v>
      </c>
      <c r="AQ110">
        <v>2683317.2003000001</v>
      </c>
      <c r="AR110">
        <v>1241</v>
      </c>
      <c r="AS110">
        <v>583</v>
      </c>
      <c r="AT110">
        <v>510</v>
      </c>
      <c r="AU110">
        <v>552</v>
      </c>
      <c r="AV110">
        <v>756</v>
      </c>
      <c r="AW110">
        <v>964</v>
      </c>
      <c r="AX110">
        <v>1500</v>
      </c>
      <c r="AY110">
        <v>426</v>
      </c>
      <c r="AZ110">
        <v>152</v>
      </c>
      <c r="BA110">
        <v>3658</v>
      </c>
      <c r="BB110">
        <v>7774</v>
      </c>
      <c r="BC110">
        <v>14332</v>
      </c>
      <c r="BD110" s="24">
        <f t="shared" si="1"/>
        <v>7</v>
      </c>
    </row>
    <row r="111" spans="1:56" x14ac:dyDescent="0.35">
      <c r="A111" t="s">
        <v>333</v>
      </c>
      <c r="B111" s="18" t="s">
        <v>334</v>
      </c>
      <c r="C111" s="3">
        <v>1878</v>
      </c>
      <c r="D111" s="3">
        <v>1454</v>
      </c>
      <c r="E111" s="3">
        <v>900</v>
      </c>
      <c r="F111" s="3">
        <v>523</v>
      </c>
      <c r="G111" s="3">
        <v>1555</v>
      </c>
      <c r="H111" s="3">
        <v>1135</v>
      </c>
      <c r="I111" s="3">
        <v>589</v>
      </c>
      <c r="J111" s="3">
        <v>231</v>
      </c>
      <c r="K111" s="3">
        <v>8265</v>
      </c>
      <c r="L111" s="3">
        <v>883</v>
      </c>
      <c r="M111" s="3">
        <v>1855</v>
      </c>
      <c r="N111" s="3">
        <v>1799</v>
      </c>
      <c r="O111" s="3">
        <v>2108</v>
      </c>
      <c r="P111" s="3">
        <v>1620</v>
      </c>
      <c r="Q111" s="4">
        <v>533.11171339999999</v>
      </c>
      <c r="R111" s="4">
        <v>523.04900181000005</v>
      </c>
      <c r="S111" s="3">
        <v>4323</v>
      </c>
      <c r="T111" s="5">
        <v>3336.1689796000001</v>
      </c>
      <c r="U111" s="5">
        <v>3352.9340593000002</v>
      </c>
      <c r="V111" s="3">
        <v>27712</v>
      </c>
      <c r="W111">
        <v>390.30550217000001</v>
      </c>
      <c r="X111">
        <v>382.81911675999999</v>
      </c>
      <c r="Y111">
        <v>3164</v>
      </c>
      <c r="Z111">
        <v>316.67167040999999</v>
      </c>
      <c r="AA111">
        <v>320.99213551000003</v>
      </c>
      <c r="AB111">
        <v>2653</v>
      </c>
      <c r="AC111">
        <v>3781.8507424999998</v>
      </c>
      <c r="AD111">
        <v>3697.0356926999998</v>
      </c>
      <c r="AE111">
        <v>30556</v>
      </c>
      <c r="AF111">
        <v>67161.484161</v>
      </c>
      <c r="AG111">
        <v>65861.222020999994</v>
      </c>
      <c r="AH111">
        <v>544343</v>
      </c>
      <c r="AI111">
        <v>346257.94365999999</v>
      </c>
      <c r="AJ111">
        <v>347965.17447000003</v>
      </c>
      <c r="AK111">
        <v>2875932.1669999999</v>
      </c>
      <c r="AL111">
        <v>1013996.6027</v>
      </c>
      <c r="AM111">
        <v>992679.89642</v>
      </c>
      <c r="AN111">
        <v>8204499.3438999997</v>
      </c>
      <c r="AO111">
        <v>376127.8161</v>
      </c>
      <c r="AP111">
        <v>382392.02610999998</v>
      </c>
      <c r="AQ111">
        <v>3160470.0957999998</v>
      </c>
      <c r="AR111">
        <v>1562</v>
      </c>
      <c r="AS111">
        <v>719</v>
      </c>
      <c r="AT111">
        <v>501</v>
      </c>
      <c r="AU111">
        <v>831</v>
      </c>
      <c r="AV111">
        <v>1084</v>
      </c>
      <c r="AW111">
        <v>1249</v>
      </c>
      <c r="AX111">
        <v>1866</v>
      </c>
      <c r="AY111">
        <v>624</v>
      </c>
      <c r="AZ111">
        <v>163</v>
      </c>
      <c r="BA111">
        <v>4999</v>
      </c>
      <c r="BB111">
        <v>9785</v>
      </c>
      <c r="BC111">
        <v>15772</v>
      </c>
      <c r="BD111" s="24">
        <f t="shared" si="1"/>
        <v>9</v>
      </c>
    </row>
    <row r="112" spans="1:56" x14ac:dyDescent="0.35">
      <c r="A112" t="s">
        <v>405</v>
      </c>
      <c r="B112" s="18" t="s">
        <v>406</v>
      </c>
      <c r="C112" s="3">
        <v>2107</v>
      </c>
      <c r="D112" s="3">
        <v>1700</v>
      </c>
      <c r="E112" s="3">
        <v>1173</v>
      </c>
      <c r="F112" s="3">
        <v>774</v>
      </c>
      <c r="G112" s="3">
        <v>1869</v>
      </c>
      <c r="H112" s="3">
        <v>1328</v>
      </c>
      <c r="I112" s="3">
        <v>739</v>
      </c>
      <c r="J112" s="3">
        <v>283</v>
      </c>
      <c r="K112" s="3">
        <v>9973</v>
      </c>
      <c r="L112" s="3">
        <v>2379</v>
      </c>
      <c r="M112" s="3">
        <v>3302</v>
      </c>
      <c r="N112" s="3">
        <v>2879</v>
      </c>
      <c r="O112" s="3">
        <v>1006</v>
      </c>
      <c r="P112" s="3">
        <v>407</v>
      </c>
      <c r="Q112" s="9">
        <v>80.768911660000001</v>
      </c>
      <c r="R112" s="9">
        <v>88.137972525999999</v>
      </c>
      <c r="S112" s="3">
        <v>879</v>
      </c>
      <c r="T112" s="5">
        <v>3162.1700472000002</v>
      </c>
      <c r="U112" s="5">
        <v>3178.3816304000002</v>
      </c>
      <c r="V112" s="3">
        <v>31698</v>
      </c>
      <c r="W112">
        <v>293.12302706000003</v>
      </c>
      <c r="X112">
        <v>319.16173669</v>
      </c>
      <c r="Y112">
        <v>3183</v>
      </c>
      <c r="Z112">
        <v>467.32253555</v>
      </c>
      <c r="AA112">
        <v>466.15862829999998</v>
      </c>
      <c r="AB112">
        <v>4649</v>
      </c>
      <c r="AC112">
        <v>3288.4046873000002</v>
      </c>
      <c r="AD112">
        <v>3583.4753835000001</v>
      </c>
      <c r="AE112">
        <v>35738</v>
      </c>
      <c r="AF112">
        <v>9183.4636382999997</v>
      </c>
      <c r="AG112">
        <v>10023.563622</v>
      </c>
      <c r="AH112">
        <v>99965</v>
      </c>
      <c r="AI112">
        <v>352177.47130999999</v>
      </c>
      <c r="AJ112">
        <v>353554.99488000001</v>
      </c>
      <c r="AK112">
        <v>3526003.9640000002</v>
      </c>
      <c r="AL112">
        <v>873773.66315000004</v>
      </c>
      <c r="AM112">
        <v>951984.55194000003</v>
      </c>
      <c r="AN112">
        <v>9494141.9364999998</v>
      </c>
      <c r="AO112">
        <v>493784.98921999999</v>
      </c>
      <c r="AP112">
        <v>487860.49583999999</v>
      </c>
      <c r="AQ112">
        <v>4865432.7249999996</v>
      </c>
      <c r="AR112">
        <v>2226</v>
      </c>
      <c r="AS112">
        <v>951</v>
      </c>
      <c r="AT112">
        <v>487</v>
      </c>
      <c r="AU112">
        <v>946</v>
      </c>
      <c r="AV112">
        <v>1238</v>
      </c>
      <c r="AW112">
        <v>999</v>
      </c>
      <c r="AX112">
        <v>3670</v>
      </c>
      <c r="AY112">
        <v>786</v>
      </c>
      <c r="AZ112">
        <v>193</v>
      </c>
      <c r="BA112">
        <v>6288</v>
      </c>
      <c r="BB112">
        <v>14049</v>
      </c>
      <c r="BC112">
        <v>15401</v>
      </c>
      <c r="BD112" s="24">
        <f t="shared" si="1"/>
        <v>14</v>
      </c>
    </row>
    <row r="113" spans="1:56" x14ac:dyDescent="0.35">
      <c r="A113" t="s">
        <v>665</v>
      </c>
      <c r="B113" s="18" t="s">
        <v>666</v>
      </c>
      <c r="C113" s="3">
        <v>2856</v>
      </c>
      <c r="D113" s="3">
        <v>2149</v>
      </c>
      <c r="E113" s="3">
        <v>1498</v>
      </c>
      <c r="F113" s="3">
        <v>1094</v>
      </c>
      <c r="G113" s="3">
        <v>2315</v>
      </c>
      <c r="H113" s="3">
        <v>1575</v>
      </c>
      <c r="I113" s="3">
        <v>823</v>
      </c>
      <c r="J113" s="3">
        <v>398</v>
      </c>
      <c r="K113" s="3">
        <v>12708</v>
      </c>
      <c r="L113" s="3">
        <v>2829</v>
      </c>
      <c r="M113" s="3">
        <v>4234</v>
      </c>
      <c r="N113" s="3">
        <v>3257</v>
      </c>
      <c r="O113" s="3">
        <v>1982</v>
      </c>
      <c r="P113" s="3">
        <v>406</v>
      </c>
      <c r="Q113" s="4">
        <v>627.00055949</v>
      </c>
      <c r="R113" s="5">
        <v>679.57192320000001</v>
      </c>
      <c r="S113" s="3">
        <v>8636</v>
      </c>
      <c r="T113" s="5">
        <v>4215.2917223000004</v>
      </c>
      <c r="U113" s="5">
        <v>4204.8316021000001</v>
      </c>
      <c r="V113" s="3">
        <v>53435</v>
      </c>
      <c r="W113">
        <v>368.66220141000002</v>
      </c>
      <c r="X113">
        <v>398.41045011</v>
      </c>
      <c r="Y113">
        <v>5063</v>
      </c>
      <c r="Z113">
        <v>339.29063959000001</v>
      </c>
      <c r="AA113">
        <v>335.37928864000003</v>
      </c>
      <c r="AB113">
        <v>4262</v>
      </c>
      <c r="AC113">
        <v>3954.1171171999999</v>
      </c>
      <c r="AD113">
        <v>4279.8237331</v>
      </c>
      <c r="AE113">
        <v>54388</v>
      </c>
      <c r="AF113">
        <v>78843.636429999999</v>
      </c>
      <c r="AG113">
        <v>85482.058546</v>
      </c>
      <c r="AH113">
        <v>1086306</v>
      </c>
      <c r="AI113">
        <v>418436.88535</v>
      </c>
      <c r="AJ113">
        <v>416769.58392</v>
      </c>
      <c r="AK113">
        <v>5296307.8723999998</v>
      </c>
      <c r="AL113">
        <v>1045841.9333</v>
      </c>
      <c r="AM113">
        <v>1131303.8026999999</v>
      </c>
      <c r="AN113">
        <v>14376608.723999999</v>
      </c>
      <c r="AO113">
        <v>374786.94406000001</v>
      </c>
      <c r="AP113">
        <v>367545.56339000002</v>
      </c>
      <c r="AQ113">
        <v>4670769.0195000004</v>
      </c>
      <c r="AR113">
        <v>2417</v>
      </c>
      <c r="AS113">
        <v>1258</v>
      </c>
      <c r="AT113">
        <v>946</v>
      </c>
      <c r="AU113">
        <v>1183</v>
      </c>
      <c r="AV113">
        <v>1702</v>
      </c>
      <c r="AW113">
        <v>2178</v>
      </c>
      <c r="AX113">
        <v>2910</v>
      </c>
      <c r="AY113">
        <v>961</v>
      </c>
      <c r="AZ113">
        <v>391</v>
      </c>
      <c r="BA113">
        <v>7203</v>
      </c>
      <c r="BB113">
        <v>15871</v>
      </c>
      <c r="BC113">
        <v>31314</v>
      </c>
      <c r="BD113" s="24">
        <f t="shared" si="1"/>
        <v>9</v>
      </c>
    </row>
    <row r="114" spans="1:56" x14ac:dyDescent="0.35">
      <c r="A114" t="s">
        <v>511</v>
      </c>
      <c r="B114" s="18" t="s">
        <v>512</v>
      </c>
      <c r="C114" s="3">
        <v>2374</v>
      </c>
      <c r="D114" s="3">
        <v>1863</v>
      </c>
      <c r="E114" s="3">
        <v>1305</v>
      </c>
      <c r="F114" s="3">
        <v>948</v>
      </c>
      <c r="G114" s="3">
        <v>1937</v>
      </c>
      <c r="H114" s="3">
        <v>1448</v>
      </c>
      <c r="I114" s="3">
        <v>823</v>
      </c>
      <c r="J114" s="3">
        <v>406</v>
      </c>
      <c r="K114" s="3">
        <v>11104</v>
      </c>
      <c r="L114" s="3">
        <v>46</v>
      </c>
      <c r="M114" s="3">
        <v>437</v>
      </c>
      <c r="N114" s="3">
        <v>1108</v>
      </c>
      <c r="O114" s="3">
        <v>2830</v>
      </c>
      <c r="P114" s="3">
        <v>6683</v>
      </c>
      <c r="Q114" s="4">
        <v>527.13610275999997</v>
      </c>
      <c r="R114" s="4">
        <v>472.26224783999999</v>
      </c>
      <c r="S114" s="3">
        <v>5244</v>
      </c>
      <c r="T114" s="5">
        <v>3094.4342519000002</v>
      </c>
      <c r="U114" s="6">
        <v>3069.7046110000001</v>
      </c>
      <c r="V114" s="3">
        <v>34086</v>
      </c>
      <c r="W114">
        <v>427.6303747</v>
      </c>
      <c r="X114">
        <v>386.16714696999998</v>
      </c>
      <c r="Y114">
        <v>4288</v>
      </c>
      <c r="Z114">
        <v>357.87628059000002</v>
      </c>
      <c r="AA114">
        <v>355.99783861999998</v>
      </c>
      <c r="AB114">
        <v>3953</v>
      </c>
      <c r="AC114">
        <v>4063.5767796999999</v>
      </c>
      <c r="AD114">
        <v>3682.9971181999999</v>
      </c>
      <c r="AE114">
        <v>40896</v>
      </c>
      <c r="AF114">
        <v>57860.555820000001</v>
      </c>
      <c r="AG114">
        <v>51903.728386000003</v>
      </c>
      <c r="AH114">
        <v>576339</v>
      </c>
      <c r="AI114">
        <v>346037.08659000002</v>
      </c>
      <c r="AJ114">
        <v>344399.12039</v>
      </c>
      <c r="AK114">
        <v>3824207.8328</v>
      </c>
      <c r="AL114">
        <v>1111497.6926</v>
      </c>
      <c r="AM114">
        <v>1005659.1067</v>
      </c>
      <c r="AN114">
        <v>11166838.721000001</v>
      </c>
      <c r="AO114">
        <v>395174.21442999999</v>
      </c>
      <c r="AP114">
        <v>396429.12027000001</v>
      </c>
      <c r="AQ114">
        <v>4401948.9513999997</v>
      </c>
      <c r="AR114">
        <v>2423</v>
      </c>
      <c r="AS114">
        <v>1127</v>
      </c>
      <c r="AT114">
        <v>704</v>
      </c>
      <c r="AU114">
        <v>1162</v>
      </c>
      <c r="AV114">
        <v>1620</v>
      </c>
      <c r="AW114">
        <v>1506</v>
      </c>
      <c r="AX114">
        <v>2745</v>
      </c>
      <c r="AY114">
        <v>906</v>
      </c>
      <c r="AZ114">
        <v>302</v>
      </c>
      <c r="BA114">
        <v>6772</v>
      </c>
      <c r="BB114">
        <v>14709</v>
      </c>
      <c r="BC114">
        <v>19415</v>
      </c>
      <c r="BD114" s="24">
        <f t="shared" si="1"/>
        <v>9</v>
      </c>
    </row>
    <row r="115" spans="1:56" x14ac:dyDescent="0.35">
      <c r="A115" t="s">
        <v>667</v>
      </c>
      <c r="B115" s="18" t="s">
        <v>668</v>
      </c>
      <c r="C115" s="3">
        <v>1919</v>
      </c>
      <c r="D115" s="3">
        <v>1367</v>
      </c>
      <c r="E115" s="3">
        <v>879</v>
      </c>
      <c r="F115" s="3">
        <v>507</v>
      </c>
      <c r="G115" s="3">
        <v>1783</v>
      </c>
      <c r="H115" s="3">
        <v>1117</v>
      </c>
      <c r="I115" s="3">
        <v>571</v>
      </c>
      <c r="J115" s="3">
        <v>293</v>
      </c>
      <c r="K115" s="3">
        <v>8436</v>
      </c>
      <c r="L115" s="3">
        <v>4987</v>
      </c>
      <c r="M115" s="3">
        <v>2976</v>
      </c>
      <c r="N115" s="3">
        <v>473</v>
      </c>
      <c r="O115" s="3">
        <v>0</v>
      </c>
      <c r="P115" s="3">
        <v>0</v>
      </c>
      <c r="Q115" s="4">
        <v>637.94735430000003</v>
      </c>
      <c r="R115" s="4">
        <v>772.64106211000001</v>
      </c>
      <c r="S115" s="3">
        <v>6518</v>
      </c>
      <c r="T115" s="5">
        <v>4061.4454185999998</v>
      </c>
      <c r="U115" s="5">
        <v>4211.3560928999996</v>
      </c>
      <c r="V115" s="3">
        <v>35527</v>
      </c>
      <c r="W115">
        <v>431.84594285999998</v>
      </c>
      <c r="X115">
        <v>513.98767187999999</v>
      </c>
      <c r="Y115">
        <v>4336</v>
      </c>
      <c r="Z115">
        <v>252.58804745</v>
      </c>
      <c r="AA115">
        <v>254.97866286999999</v>
      </c>
      <c r="AB115">
        <v>2151</v>
      </c>
      <c r="AC115">
        <v>4620.2076576999998</v>
      </c>
      <c r="AD115">
        <v>5467.4016121000004</v>
      </c>
      <c r="AE115">
        <v>46123</v>
      </c>
      <c r="AF115">
        <v>74697.016998000006</v>
      </c>
      <c r="AG115">
        <v>90269.914650999999</v>
      </c>
      <c r="AH115">
        <v>761517</v>
      </c>
      <c r="AI115">
        <v>476000.59398000001</v>
      </c>
      <c r="AJ115">
        <v>489852.05022999999</v>
      </c>
      <c r="AK115">
        <v>4132391.8958000001</v>
      </c>
      <c r="AL115">
        <v>1122301.8056000001</v>
      </c>
      <c r="AM115">
        <v>1330066.8415999999</v>
      </c>
      <c r="AN115">
        <v>11220443.876</v>
      </c>
      <c r="AO115">
        <v>261081.38936</v>
      </c>
      <c r="AP115">
        <v>257314.30809000001</v>
      </c>
      <c r="AQ115">
        <v>2170703.503</v>
      </c>
      <c r="AR115">
        <v>1529</v>
      </c>
      <c r="AS115">
        <v>886</v>
      </c>
      <c r="AT115">
        <v>705</v>
      </c>
      <c r="AU115">
        <v>1006</v>
      </c>
      <c r="AV115">
        <v>1331</v>
      </c>
      <c r="AW115">
        <v>1999</v>
      </c>
      <c r="AX115">
        <v>1418</v>
      </c>
      <c r="AY115">
        <v>520</v>
      </c>
      <c r="AZ115">
        <v>213</v>
      </c>
      <c r="BA115">
        <v>5586</v>
      </c>
      <c r="BB115">
        <v>12352</v>
      </c>
      <c r="BC115">
        <v>28185</v>
      </c>
      <c r="BD115" s="24">
        <f t="shared" si="1"/>
        <v>7</v>
      </c>
    </row>
    <row r="116" spans="1:56" x14ac:dyDescent="0.35">
      <c r="A116" t="s">
        <v>72</v>
      </c>
      <c r="B116" s="18" t="s">
        <v>73</v>
      </c>
      <c r="C116" s="3">
        <v>2106</v>
      </c>
      <c r="D116" s="3">
        <v>1597</v>
      </c>
      <c r="E116" s="3">
        <v>916</v>
      </c>
      <c r="F116" s="3">
        <v>505</v>
      </c>
      <c r="G116" s="3">
        <v>1770</v>
      </c>
      <c r="H116" s="3">
        <v>1076</v>
      </c>
      <c r="I116" s="3">
        <v>552</v>
      </c>
      <c r="J116" s="3">
        <v>195</v>
      </c>
      <c r="K116" s="3">
        <v>8717</v>
      </c>
      <c r="L116" s="3">
        <v>3953</v>
      </c>
      <c r="M116" s="3">
        <v>1183</v>
      </c>
      <c r="N116" s="3">
        <v>1221</v>
      </c>
      <c r="O116" s="3">
        <v>1695</v>
      </c>
      <c r="P116" s="3">
        <v>665</v>
      </c>
      <c r="Q116" s="4">
        <v>484.96253946000002</v>
      </c>
      <c r="R116" s="4">
        <v>528.27807731999997</v>
      </c>
      <c r="S116" s="3">
        <v>4605</v>
      </c>
      <c r="T116" s="5">
        <v>5383.7881939999997</v>
      </c>
      <c r="U116" s="5">
        <v>5503.9577835999999</v>
      </c>
      <c r="V116" s="3">
        <v>47978</v>
      </c>
      <c r="W116">
        <v>463.71944394000002</v>
      </c>
      <c r="X116">
        <v>497.18940001999999</v>
      </c>
      <c r="Y116">
        <v>4334</v>
      </c>
      <c r="Z116">
        <v>387.12355611999999</v>
      </c>
      <c r="AA116">
        <v>391.30434782999998</v>
      </c>
      <c r="AB116">
        <v>3411</v>
      </c>
      <c r="AC116">
        <v>4413.2775806</v>
      </c>
      <c r="AD116">
        <v>4701.6175290000001</v>
      </c>
      <c r="AE116">
        <v>40984</v>
      </c>
      <c r="AF116">
        <v>55702.860323000001</v>
      </c>
      <c r="AG116">
        <v>60493.747848999999</v>
      </c>
      <c r="AH116">
        <v>527324</v>
      </c>
      <c r="AI116">
        <v>525997.0233</v>
      </c>
      <c r="AJ116">
        <v>534891.31522999995</v>
      </c>
      <c r="AK116">
        <v>4662647.5948000001</v>
      </c>
      <c r="AL116">
        <v>1176801.3167000001</v>
      </c>
      <c r="AM116">
        <v>1255391.0085</v>
      </c>
      <c r="AN116">
        <v>10943243.421</v>
      </c>
      <c r="AO116">
        <v>401964.65328000003</v>
      </c>
      <c r="AP116">
        <v>402845.38748999999</v>
      </c>
      <c r="AQ116">
        <v>3511603.2428000001</v>
      </c>
      <c r="AR116">
        <v>1850</v>
      </c>
      <c r="AS116">
        <v>976</v>
      </c>
      <c r="AT116">
        <v>924</v>
      </c>
      <c r="AU116">
        <v>840</v>
      </c>
      <c r="AV116">
        <v>1233</v>
      </c>
      <c r="AW116">
        <v>2261</v>
      </c>
      <c r="AX116">
        <v>2195</v>
      </c>
      <c r="AY116">
        <v>840</v>
      </c>
      <c r="AZ116">
        <v>376</v>
      </c>
      <c r="BA116">
        <v>3666</v>
      </c>
      <c r="BB116">
        <v>9799</v>
      </c>
      <c r="BC116">
        <v>27519</v>
      </c>
      <c r="BD116" s="24">
        <f t="shared" si="1"/>
        <v>6</v>
      </c>
    </row>
    <row r="117" spans="1:56" x14ac:dyDescent="0.35">
      <c r="A117" t="s">
        <v>431</v>
      </c>
      <c r="B117" s="18" t="s">
        <v>432</v>
      </c>
      <c r="C117" s="3">
        <v>2237</v>
      </c>
      <c r="D117" s="3">
        <v>1644</v>
      </c>
      <c r="E117" s="3">
        <v>1036</v>
      </c>
      <c r="F117" s="3">
        <v>692</v>
      </c>
      <c r="G117" s="3">
        <v>1873</v>
      </c>
      <c r="H117" s="3">
        <v>1268</v>
      </c>
      <c r="I117" s="3">
        <v>707</v>
      </c>
      <c r="J117" s="3">
        <v>287</v>
      </c>
      <c r="K117" s="3">
        <v>9744</v>
      </c>
      <c r="L117" s="3">
        <v>0</v>
      </c>
      <c r="M117" s="3">
        <v>857</v>
      </c>
      <c r="N117" s="3">
        <v>2338</v>
      </c>
      <c r="O117" s="3">
        <v>3785</v>
      </c>
      <c r="P117" s="3">
        <v>2764</v>
      </c>
      <c r="Q117" s="4">
        <v>458.17859440000001</v>
      </c>
      <c r="R117" s="4">
        <v>415.94827586000002</v>
      </c>
      <c r="S117" s="3">
        <v>4053</v>
      </c>
      <c r="T117" s="5">
        <v>3545.0056832999999</v>
      </c>
      <c r="U117" s="5">
        <v>3526.0673234999999</v>
      </c>
      <c r="V117" s="3">
        <v>34358</v>
      </c>
      <c r="W117">
        <v>416.22867751000001</v>
      </c>
      <c r="X117">
        <v>380.23399015000001</v>
      </c>
      <c r="Y117">
        <v>3705</v>
      </c>
      <c r="Z117">
        <v>385.58517752</v>
      </c>
      <c r="AA117">
        <v>390.49671592999999</v>
      </c>
      <c r="AB117">
        <v>3805</v>
      </c>
      <c r="AC117">
        <v>4733.4083668000003</v>
      </c>
      <c r="AD117">
        <v>4316.0919540000004</v>
      </c>
      <c r="AE117">
        <v>42056</v>
      </c>
      <c r="AF117">
        <v>54322.091759000003</v>
      </c>
      <c r="AG117">
        <v>49312.705255000001</v>
      </c>
      <c r="AH117">
        <v>480503</v>
      </c>
      <c r="AI117">
        <v>414750.21745</v>
      </c>
      <c r="AJ117">
        <v>413208.68297000002</v>
      </c>
      <c r="AK117">
        <v>4026305.4068999998</v>
      </c>
      <c r="AL117">
        <v>1100813.6333000001</v>
      </c>
      <c r="AM117">
        <v>1005135.6487</v>
      </c>
      <c r="AN117">
        <v>9794041.7612999994</v>
      </c>
      <c r="AO117">
        <v>466563.32565999997</v>
      </c>
      <c r="AP117">
        <v>477630.87575000001</v>
      </c>
      <c r="AQ117">
        <v>4654035.2533</v>
      </c>
      <c r="AR117">
        <v>2203</v>
      </c>
      <c r="AS117">
        <v>919</v>
      </c>
      <c r="AT117">
        <v>514</v>
      </c>
      <c r="AU117">
        <v>1135</v>
      </c>
      <c r="AV117">
        <v>1351</v>
      </c>
      <c r="AW117">
        <v>1219</v>
      </c>
      <c r="AX117">
        <v>2684</v>
      </c>
      <c r="AY117">
        <v>846</v>
      </c>
      <c r="AZ117">
        <v>275</v>
      </c>
      <c r="BA117">
        <v>6812</v>
      </c>
      <c r="BB117">
        <v>15599</v>
      </c>
      <c r="BC117">
        <v>19645</v>
      </c>
      <c r="BD117" s="24">
        <f t="shared" si="1"/>
        <v>9</v>
      </c>
    </row>
    <row r="118" spans="1:56" x14ac:dyDescent="0.35">
      <c r="A118" t="s">
        <v>669</v>
      </c>
      <c r="B118" s="18" t="s">
        <v>670</v>
      </c>
      <c r="C118" s="3">
        <v>1848</v>
      </c>
      <c r="D118" s="3">
        <v>1341</v>
      </c>
      <c r="E118" s="3">
        <v>875</v>
      </c>
      <c r="F118" s="3">
        <v>549</v>
      </c>
      <c r="G118" s="3">
        <v>1495</v>
      </c>
      <c r="H118" s="3">
        <v>989</v>
      </c>
      <c r="I118" s="3">
        <v>539</v>
      </c>
      <c r="J118" s="3">
        <v>205</v>
      </c>
      <c r="K118" s="3">
        <v>7841</v>
      </c>
      <c r="L118" s="3">
        <v>1677</v>
      </c>
      <c r="M118" s="3">
        <v>2515</v>
      </c>
      <c r="N118" s="3">
        <v>1987</v>
      </c>
      <c r="O118" s="3">
        <v>1319</v>
      </c>
      <c r="P118" s="3">
        <v>343</v>
      </c>
      <c r="Q118" s="6">
        <v>648.47098202999996</v>
      </c>
      <c r="R118" s="4">
        <v>685.62683331000005</v>
      </c>
      <c r="S118" s="3">
        <v>5376</v>
      </c>
      <c r="T118" s="5">
        <v>4344.5438881999999</v>
      </c>
      <c r="U118" s="5">
        <v>4372.6565489000004</v>
      </c>
      <c r="V118" s="3">
        <v>34286</v>
      </c>
      <c r="W118">
        <v>488.15890734999999</v>
      </c>
      <c r="X118">
        <v>513.58245122000005</v>
      </c>
      <c r="Y118">
        <v>4027</v>
      </c>
      <c r="Z118">
        <v>337.58756781</v>
      </c>
      <c r="AA118">
        <v>339.11490880999997</v>
      </c>
      <c r="AB118">
        <v>2659</v>
      </c>
      <c r="AC118">
        <v>4565.0060970000004</v>
      </c>
      <c r="AD118">
        <v>4786.3792884000004</v>
      </c>
      <c r="AE118">
        <v>37530</v>
      </c>
      <c r="AF118">
        <v>77363.175617999994</v>
      </c>
      <c r="AG118">
        <v>81745.568167000005</v>
      </c>
      <c r="AH118">
        <v>640967</v>
      </c>
      <c r="AI118">
        <v>493322.15187</v>
      </c>
      <c r="AJ118">
        <v>495359.45877999999</v>
      </c>
      <c r="AK118">
        <v>3884113.5162999998</v>
      </c>
      <c r="AL118">
        <v>1212902.8160000001</v>
      </c>
      <c r="AM118">
        <v>1273573.1018000001</v>
      </c>
      <c r="AN118">
        <v>9986086.6909999996</v>
      </c>
      <c r="AO118">
        <v>352059.64198999997</v>
      </c>
      <c r="AP118">
        <v>351915.11242000002</v>
      </c>
      <c r="AQ118">
        <v>2759366.3964999998</v>
      </c>
      <c r="AR118">
        <v>1480</v>
      </c>
      <c r="AS118">
        <v>850</v>
      </c>
      <c r="AT118">
        <v>758</v>
      </c>
      <c r="AU118">
        <v>851</v>
      </c>
      <c r="AV118">
        <v>1262</v>
      </c>
      <c r="AW118">
        <v>1914</v>
      </c>
      <c r="AX118">
        <v>1642</v>
      </c>
      <c r="AY118">
        <v>730</v>
      </c>
      <c r="AZ118">
        <v>287</v>
      </c>
      <c r="BA118">
        <v>4089</v>
      </c>
      <c r="BB118">
        <v>11359</v>
      </c>
      <c r="BC118">
        <v>22082</v>
      </c>
      <c r="BD118" s="24">
        <f t="shared" si="1"/>
        <v>22</v>
      </c>
    </row>
    <row r="119" spans="1:56" x14ac:dyDescent="0.35">
      <c r="A119" t="s">
        <v>377</v>
      </c>
      <c r="B119" s="18" t="s">
        <v>378</v>
      </c>
      <c r="C119" s="3">
        <v>1755</v>
      </c>
      <c r="D119" s="3">
        <v>1310</v>
      </c>
      <c r="E119" s="3">
        <v>887</v>
      </c>
      <c r="F119" s="3">
        <v>665</v>
      </c>
      <c r="G119" s="3">
        <v>1569</v>
      </c>
      <c r="H119" s="3">
        <v>1046</v>
      </c>
      <c r="I119" s="3">
        <v>541</v>
      </c>
      <c r="J119" s="3">
        <v>247</v>
      </c>
      <c r="K119" s="3">
        <v>8020</v>
      </c>
      <c r="L119" s="3">
        <v>0</v>
      </c>
      <c r="M119" s="3">
        <v>280</v>
      </c>
      <c r="N119" s="3">
        <v>622</v>
      </c>
      <c r="O119" s="3">
        <v>3193</v>
      </c>
      <c r="P119" s="3">
        <v>3925</v>
      </c>
      <c r="Q119" s="4">
        <v>407.10815138999999</v>
      </c>
      <c r="R119" s="4">
        <v>359.47630923000003</v>
      </c>
      <c r="S119" s="3">
        <v>2883</v>
      </c>
      <c r="T119" s="5">
        <v>2257.5156655999999</v>
      </c>
      <c r="U119" s="5">
        <v>2240.5236908000002</v>
      </c>
      <c r="V119" s="3">
        <v>17969</v>
      </c>
      <c r="W119">
        <v>388.50768698000002</v>
      </c>
      <c r="X119">
        <v>345.13715710999998</v>
      </c>
      <c r="Y119">
        <v>2768</v>
      </c>
      <c r="Z119">
        <v>352.83391442999999</v>
      </c>
      <c r="AA119">
        <v>354.48877805000001</v>
      </c>
      <c r="AB119">
        <v>2843</v>
      </c>
      <c r="AC119">
        <v>3307.8533781000001</v>
      </c>
      <c r="AD119">
        <v>2939.2768080000001</v>
      </c>
      <c r="AE119">
        <v>23573</v>
      </c>
      <c r="AF119">
        <v>52279.051424999998</v>
      </c>
      <c r="AG119">
        <v>46175.810473999998</v>
      </c>
      <c r="AH119">
        <v>370330</v>
      </c>
      <c r="AI119">
        <v>261084.57292000001</v>
      </c>
      <c r="AJ119">
        <v>259639.59074000001</v>
      </c>
      <c r="AK119">
        <v>2082309.5178</v>
      </c>
      <c r="AL119">
        <v>1022582.7252</v>
      </c>
      <c r="AM119">
        <v>908461.95169000002</v>
      </c>
      <c r="AN119">
        <v>7285864.8525</v>
      </c>
      <c r="AO119">
        <v>362039.81861000002</v>
      </c>
      <c r="AP119">
        <v>368181.66074999998</v>
      </c>
      <c r="AQ119">
        <v>2952816.9191999999</v>
      </c>
      <c r="AR119">
        <v>1536</v>
      </c>
      <c r="AS119">
        <v>682</v>
      </c>
      <c r="AT119">
        <v>476</v>
      </c>
      <c r="AU119">
        <v>783</v>
      </c>
      <c r="AV119">
        <v>910</v>
      </c>
      <c r="AW119">
        <v>1075</v>
      </c>
      <c r="AX119">
        <v>2011</v>
      </c>
      <c r="AY119">
        <v>603</v>
      </c>
      <c r="AZ119">
        <v>229</v>
      </c>
      <c r="BA119">
        <v>4621</v>
      </c>
      <c r="BB119">
        <v>7409</v>
      </c>
      <c r="BC119">
        <v>11543</v>
      </c>
      <c r="BD119" s="24">
        <f t="shared" si="1"/>
        <v>10</v>
      </c>
    </row>
    <row r="120" spans="1:56" x14ac:dyDescent="0.35">
      <c r="A120" t="s">
        <v>671</v>
      </c>
      <c r="B120" s="18" t="s">
        <v>672</v>
      </c>
      <c r="C120" s="3">
        <v>2649</v>
      </c>
      <c r="D120" s="3">
        <v>1879</v>
      </c>
      <c r="E120" s="3">
        <v>1030</v>
      </c>
      <c r="F120" s="3">
        <v>646</v>
      </c>
      <c r="G120" s="3">
        <v>2287</v>
      </c>
      <c r="H120" s="3">
        <v>1462</v>
      </c>
      <c r="I120" s="3">
        <v>635</v>
      </c>
      <c r="J120" s="3">
        <v>311</v>
      </c>
      <c r="K120" s="3">
        <v>10899</v>
      </c>
      <c r="L120" s="3">
        <v>4118</v>
      </c>
      <c r="M120" s="3">
        <v>3268</v>
      </c>
      <c r="N120" s="3">
        <v>1749</v>
      </c>
      <c r="O120" s="3">
        <v>1462</v>
      </c>
      <c r="P120" s="3">
        <v>302</v>
      </c>
      <c r="Q120" s="4">
        <v>732.44275155000003</v>
      </c>
      <c r="R120" s="4">
        <v>803.28470502000005</v>
      </c>
      <c r="S120" s="3">
        <v>8755</v>
      </c>
      <c r="T120" s="5">
        <v>5299.3221008</v>
      </c>
      <c r="U120" s="5">
        <v>5429.7641985999999</v>
      </c>
      <c r="V120" s="3">
        <v>59179</v>
      </c>
      <c r="W120">
        <v>487.10453445000002</v>
      </c>
      <c r="X120">
        <v>527.29608221000001</v>
      </c>
      <c r="Y120">
        <v>5747</v>
      </c>
      <c r="Z120">
        <v>405.39862821000003</v>
      </c>
      <c r="AA120">
        <v>412.79016424000002</v>
      </c>
      <c r="AB120">
        <v>4499</v>
      </c>
      <c r="AC120">
        <v>4494.0021890999997</v>
      </c>
      <c r="AD120">
        <v>4820.7174969999996</v>
      </c>
      <c r="AE120">
        <v>52541</v>
      </c>
      <c r="AF120">
        <v>83270.963959999994</v>
      </c>
      <c r="AG120">
        <v>91113.129644999994</v>
      </c>
      <c r="AH120">
        <v>993042</v>
      </c>
      <c r="AI120">
        <v>534957.74248999998</v>
      </c>
      <c r="AJ120">
        <v>545059.04087000003</v>
      </c>
      <c r="AK120">
        <v>5940598.4863999998</v>
      </c>
      <c r="AL120">
        <v>1211739.8792000001</v>
      </c>
      <c r="AM120">
        <v>1304401.6646</v>
      </c>
      <c r="AN120">
        <v>14216673.743000001</v>
      </c>
      <c r="AO120">
        <v>420890.60314000002</v>
      </c>
      <c r="AP120">
        <v>424708.49988999998</v>
      </c>
      <c r="AQ120">
        <v>4628897.9402999999</v>
      </c>
      <c r="AR120">
        <v>2209</v>
      </c>
      <c r="AS120">
        <v>1169</v>
      </c>
      <c r="AT120">
        <v>949</v>
      </c>
      <c r="AU120">
        <v>1253</v>
      </c>
      <c r="AV120">
        <v>1729</v>
      </c>
      <c r="AW120">
        <v>2765</v>
      </c>
      <c r="AX120">
        <v>2737</v>
      </c>
      <c r="AY120">
        <v>1183</v>
      </c>
      <c r="AZ120">
        <v>579</v>
      </c>
      <c r="BA120">
        <v>5629</v>
      </c>
      <c r="BB120">
        <v>14361</v>
      </c>
      <c r="BC120">
        <v>32551</v>
      </c>
      <c r="BD120" s="24">
        <f t="shared" si="1"/>
        <v>8</v>
      </c>
    </row>
    <row r="121" spans="1:56" x14ac:dyDescent="0.35">
      <c r="A121" t="s">
        <v>269</v>
      </c>
      <c r="B121" s="18" t="s">
        <v>270</v>
      </c>
      <c r="C121" s="3">
        <v>1519</v>
      </c>
      <c r="D121" s="3">
        <v>1329</v>
      </c>
      <c r="E121" s="3">
        <v>781</v>
      </c>
      <c r="F121" s="3">
        <v>423</v>
      </c>
      <c r="G121" s="3">
        <v>1030</v>
      </c>
      <c r="H121" s="3">
        <v>878</v>
      </c>
      <c r="I121" s="3">
        <v>462</v>
      </c>
      <c r="J121" s="3">
        <v>163</v>
      </c>
      <c r="K121" s="3">
        <v>6585</v>
      </c>
      <c r="L121" s="3">
        <v>331</v>
      </c>
      <c r="M121" s="3">
        <v>4667</v>
      </c>
      <c r="N121" s="3">
        <v>593</v>
      </c>
      <c r="O121" s="3">
        <v>813</v>
      </c>
      <c r="P121" s="3">
        <v>181</v>
      </c>
      <c r="Q121" s="5">
        <v>690.03594283999996</v>
      </c>
      <c r="R121" s="5">
        <v>735.15565679999997</v>
      </c>
      <c r="S121" s="3">
        <v>4841</v>
      </c>
      <c r="T121" s="5">
        <v>2966.4562836999999</v>
      </c>
      <c r="U121" s="5">
        <v>2971.9058466000001</v>
      </c>
      <c r="V121" s="3">
        <v>19570</v>
      </c>
      <c r="W121">
        <v>456.63978878</v>
      </c>
      <c r="X121">
        <v>484.43432043000001</v>
      </c>
      <c r="Y121">
        <v>3190</v>
      </c>
      <c r="Z121">
        <v>330.32424429000002</v>
      </c>
      <c r="AA121">
        <v>329.68868641</v>
      </c>
      <c r="AB121">
        <v>2171</v>
      </c>
      <c r="AC121">
        <v>3511.4876645999998</v>
      </c>
      <c r="AD121">
        <v>3720.1214881999999</v>
      </c>
      <c r="AE121">
        <v>24497</v>
      </c>
      <c r="AF121">
        <v>80901.173251</v>
      </c>
      <c r="AG121">
        <v>86267.729689</v>
      </c>
      <c r="AH121">
        <v>568073</v>
      </c>
      <c r="AI121">
        <v>342295.70478999999</v>
      </c>
      <c r="AJ121">
        <v>342665.61378999997</v>
      </c>
      <c r="AK121">
        <v>2256453.0668000001</v>
      </c>
      <c r="AL121">
        <v>1154872.9171</v>
      </c>
      <c r="AM121">
        <v>1223456.5109000001</v>
      </c>
      <c r="AN121">
        <v>8056461.1243000003</v>
      </c>
      <c r="AO121">
        <v>372997.13149</v>
      </c>
      <c r="AP121">
        <v>369613.18744000001</v>
      </c>
      <c r="AQ121">
        <v>2433902.8393000001</v>
      </c>
      <c r="AR121">
        <v>1258</v>
      </c>
      <c r="AS121">
        <v>714</v>
      </c>
      <c r="AT121">
        <v>614</v>
      </c>
      <c r="AU121">
        <v>765</v>
      </c>
      <c r="AV121">
        <v>993</v>
      </c>
      <c r="AW121">
        <v>1432</v>
      </c>
      <c r="AX121">
        <v>1329</v>
      </c>
      <c r="AY121">
        <v>560</v>
      </c>
      <c r="AZ121">
        <v>282</v>
      </c>
      <c r="BA121">
        <v>3529</v>
      </c>
      <c r="BB121">
        <v>7307</v>
      </c>
      <c r="BC121">
        <v>13661</v>
      </c>
      <c r="BD121" s="24">
        <f t="shared" si="1"/>
        <v>6</v>
      </c>
    </row>
    <row r="122" spans="1:56" x14ac:dyDescent="0.35">
      <c r="A122" t="s">
        <v>433</v>
      </c>
      <c r="B122" s="18" t="s">
        <v>434</v>
      </c>
      <c r="C122" s="3">
        <v>3605</v>
      </c>
      <c r="D122" s="3">
        <v>2755</v>
      </c>
      <c r="E122" s="3">
        <v>2049</v>
      </c>
      <c r="F122" s="3">
        <v>1379</v>
      </c>
      <c r="G122" s="3">
        <v>2979</v>
      </c>
      <c r="H122" s="3">
        <v>2010</v>
      </c>
      <c r="I122" s="3">
        <v>1104</v>
      </c>
      <c r="J122" s="3">
        <v>539</v>
      </c>
      <c r="K122" s="3">
        <v>16420</v>
      </c>
      <c r="L122" s="3">
        <v>290</v>
      </c>
      <c r="M122" s="3">
        <v>601</v>
      </c>
      <c r="N122" s="3">
        <v>2029</v>
      </c>
      <c r="O122" s="3">
        <v>6527</v>
      </c>
      <c r="P122" s="3">
        <v>6973</v>
      </c>
      <c r="Q122" s="4">
        <v>466.4450847</v>
      </c>
      <c r="R122" s="5">
        <v>423.08160779999997</v>
      </c>
      <c r="S122" s="3">
        <v>6947</v>
      </c>
      <c r="T122" s="5">
        <v>3598.8743451999999</v>
      </c>
      <c r="U122" s="5">
        <v>3554.5066990999999</v>
      </c>
      <c r="V122" s="3">
        <v>58365</v>
      </c>
      <c r="W122">
        <v>358.63713362999999</v>
      </c>
      <c r="X122">
        <v>327.28380024000001</v>
      </c>
      <c r="Y122">
        <v>5374</v>
      </c>
      <c r="Z122">
        <v>386.24973283000003</v>
      </c>
      <c r="AA122">
        <v>383.86114494999998</v>
      </c>
      <c r="AB122">
        <v>6303</v>
      </c>
      <c r="AC122">
        <v>3820.6633179</v>
      </c>
      <c r="AD122">
        <v>3497.6857491000001</v>
      </c>
      <c r="AE122">
        <v>57432</v>
      </c>
      <c r="AF122">
        <v>53616.461335</v>
      </c>
      <c r="AG122">
        <v>48667.904993999997</v>
      </c>
      <c r="AH122">
        <v>799127</v>
      </c>
      <c r="AI122">
        <v>435768.79268000001</v>
      </c>
      <c r="AJ122">
        <v>431480.98720999999</v>
      </c>
      <c r="AK122">
        <v>7084917.8099999996</v>
      </c>
      <c r="AL122">
        <v>971707.11560000002</v>
      </c>
      <c r="AM122">
        <v>888375.43541999999</v>
      </c>
      <c r="AN122">
        <v>14587124.65</v>
      </c>
      <c r="AO122">
        <v>401230.75803000003</v>
      </c>
      <c r="AP122">
        <v>402342.77662999998</v>
      </c>
      <c r="AQ122">
        <v>6606468.3921999997</v>
      </c>
      <c r="AR122">
        <v>3522</v>
      </c>
      <c r="AS122">
        <v>1349</v>
      </c>
      <c r="AT122">
        <v>962</v>
      </c>
      <c r="AU122">
        <v>1630</v>
      </c>
      <c r="AV122">
        <v>1818</v>
      </c>
      <c r="AW122">
        <v>1926</v>
      </c>
      <c r="AX122">
        <v>4460</v>
      </c>
      <c r="AY122">
        <v>1407</v>
      </c>
      <c r="AZ122">
        <v>436</v>
      </c>
      <c r="BA122">
        <v>7914</v>
      </c>
      <c r="BB122">
        <v>18836</v>
      </c>
      <c r="BC122">
        <v>30682</v>
      </c>
      <c r="BD122" s="24">
        <f t="shared" si="1"/>
        <v>9</v>
      </c>
    </row>
    <row r="123" spans="1:56" x14ac:dyDescent="0.35">
      <c r="A123" t="s">
        <v>673</v>
      </c>
      <c r="B123" s="18" t="s">
        <v>674</v>
      </c>
      <c r="C123" s="3">
        <v>3768</v>
      </c>
      <c r="D123" s="3">
        <v>3014</v>
      </c>
      <c r="E123" s="3">
        <v>1878</v>
      </c>
      <c r="F123" s="3">
        <v>1249</v>
      </c>
      <c r="G123" s="3">
        <v>3360</v>
      </c>
      <c r="H123" s="3">
        <v>2338</v>
      </c>
      <c r="I123" s="3">
        <v>1210</v>
      </c>
      <c r="J123" s="3">
        <v>664</v>
      </c>
      <c r="K123" s="3">
        <v>17481</v>
      </c>
      <c r="L123" s="3">
        <v>221</v>
      </c>
      <c r="M123" s="3">
        <v>1595</v>
      </c>
      <c r="N123" s="3">
        <v>5040</v>
      </c>
      <c r="O123" s="3">
        <v>6002</v>
      </c>
      <c r="P123" s="3">
        <v>4623</v>
      </c>
      <c r="Q123" s="4">
        <v>549.20162697000001</v>
      </c>
      <c r="R123" s="4">
        <v>509.63903667</v>
      </c>
      <c r="S123" s="3">
        <v>8909</v>
      </c>
      <c r="T123" s="5">
        <v>4012.1659908000001</v>
      </c>
      <c r="U123" s="5">
        <v>3992.5061495</v>
      </c>
      <c r="V123" s="3">
        <v>69793</v>
      </c>
      <c r="W123">
        <v>401.06386234000001</v>
      </c>
      <c r="X123">
        <v>375.43618786000002</v>
      </c>
      <c r="Y123">
        <v>6563</v>
      </c>
      <c r="Z123">
        <v>383.41996489000002</v>
      </c>
      <c r="AA123">
        <v>387.27761570000001</v>
      </c>
      <c r="AB123">
        <v>6770</v>
      </c>
      <c r="AC123">
        <v>4338.8188732999997</v>
      </c>
      <c r="AD123">
        <v>4060.5228533999998</v>
      </c>
      <c r="AE123">
        <v>70982</v>
      </c>
      <c r="AF123">
        <v>65675.599457000004</v>
      </c>
      <c r="AG123">
        <v>60981.065155999997</v>
      </c>
      <c r="AH123">
        <v>1066010</v>
      </c>
      <c r="AI123">
        <v>436964.17194999999</v>
      </c>
      <c r="AJ123">
        <v>435805.42424999998</v>
      </c>
      <c r="AK123">
        <v>7618314.6212999998</v>
      </c>
      <c r="AL123">
        <v>1086949.9778</v>
      </c>
      <c r="AM123">
        <v>1018321.4713</v>
      </c>
      <c r="AN123">
        <v>17801277.640000001</v>
      </c>
      <c r="AO123">
        <v>408309.02434</v>
      </c>
      <c r="AP123">
        <v>415718.27370999998</v>
      </c>
      <c r="AQ123">
        <v>7267171.1427999996</v>
      </c>
      <c r="AR123">
        <v>3520</v>
      </c>
      <c r="AS123">
        <v>1636</v>
      </c>
      <c r="AT123">
        <v>1160</v>
      </c>
      <c r="AU123">
        <v>1636</v>
      </c>
      <c r="AV123">
        <v>2149</v>
      </c>
      <c r="AW123">
        <v>2778</v>
      </c>
      <c r="AX123">
        <v>4257</v>
      </c>
      <c r="AY123">
        <v>1656</v>
      </c>
      <c r="AZ123">
        <v>857</v>
      </c>
      <c r="BA123">
        <v>8444</v>
      </c>
      <c r="BB123">
        <v>20037</v>
      </c>
      <c r="BC123">
        <v>42501</v>
      </c>
      <c r="BD123" s="24">
        <f t="shared" si="1"/>
        <v>6</v>
      </c>
    </row>
    <row r="124" spans="1:56" x14ac:dyDescent="0.35">
      <c r="A124" t="s">
        <v>301</v>
      </c>
      <c r="B124" s="18" t="s">
        <v>302</v>
      </c>
      <c r="C124" s="3">
        <v>1713</v>
      </c>
      <c r="D124" s="3">
        <v>1215</v>
      </c>
      <c r="E124" s="3">
        <v>825</v>
      </c>
      <c r="F124" s="3">
        <v>547</v>
      </c>
      <c r="G124" s="3">
        <v>1505</v>
      </c>
      <c r="H124" s="3">
        <v>984</v>
      </c>
      <c r="I124" s="3">
        <v>536</v>
      </c>
      <c r="J124" s="3">
        <v>219</v>
      </c>
      <c r="K124" s="3">
        <v>7544</v>
      </c>
      <c r="L124" s="3">
        <v>0</v>
      </c>
      <c r="M124" s="3">
        <v>0</v>
      </c>
      <c r="N124" s="3">
        <v>323</v>
      </c>
      <c r="O124" s="3">
        <v>683</v>
      </c>
      <c r="P124" s="3">
        <v>6538</v>
      </c>
      <c r="Q124" s="4">
        <v>558.51101361999997</v>
      </c>
      <c r="R124" s="4">
        <v>467.65641569000002</v>
      </c>
      <c r="S124" s="3">
        <v>3528</v>
      </c>
      <c r="T124" s="5">
        <v>4166.8485188000004</v>
      </c>
      <c r="U124" s="5">
        <v>4174.0455991999997</v>
      </c>
      <c r="V124" s="3">
        <v>31489</v>
      </c>
      <c r="W124">
        <v>410.75377089</v>
      </c>
      <c r="X124">
        <v>344.90986213999997</v>
      </c>
      <c r="Y124">
        <v>2602</v>
      </c>
      <c r="Z124">
        <v>393.72842175</v>
      </c>
      <c r="AA124">
        <v>397.93213150000003</v>
      </c>
      <c r="AB124">
        <v>3002</v>
      </c>
      <c r="AC124">
        <v>3995.9611214000001</v>
      </c>
      <c r="AD124">
        <v>3344.6447508000001</v>
      </c>
      <c r="AE124">
        <v>25232</v>
      </c>
      <c r="AF124">
        <v>67628.054254000002</v>
      </c>
      <c r="AG124">
        <v>56605.249205</v>
      </c>
      <c r="AH124">
        <v>427030</v>
      </c>
      <c r="AI124">
        <v>440061.36197999999</v>
      </c>
      <c r="AJ124">
        <v>441448.21298000001</v>
      </c>
      <c r="AK124">
        <v>3330285.3187000002</v>
      </c>
      <c r="AL124">
        <v>1081789.3303</v>
      </c>
      <c r="AM124">
        <v>905353.77988000005</v>
      </c>
      <c r="AN124">
        <v>6829988.9154000003</v>
      </c>
      <c r="AO124">
        <v>392408.54927000002</v>
      </c>
      <c r="AP124">
        <v>403012.97372000001</v>
      </c>
      <c r="AQ124">
        <v>3040329.8736999999</v>
      </c>
      <c r="AR124">
        <v>1781</v>
      </c>
      <c r="AS124">
        <v>728</v>
      </c>
      <c r="AT124">
        <v>448</v>
      </c>
      <c r="AU124">
        <v>718</v>
      </c>
      <c r="AV124">
        <v>924</v>
      </c>
      <c r="AW124">
        <v>960</v>
      </c>
      <c r="AX124">
        <v>2205</v>
      </c>
      <c r="AY124">
        <v>629</v>
      </c>
      <c r="AZ124">
        <v>168</v>
      </c>
      <c r="BA124">
        <v>4082</v>
      </c>
      <c r="BB124">
        <v>8236</v>
      </c>
      <c r="BC124">
        <v>12914</v>
      </c>
      <c r="BD124" s="24">
        <f t="shared" si="1"/>
        <v>4</v>
      </c>
    </row>
    <row r="125" spans="1:56" x14ac:dyDescent="0.35">
      <c r="A125" t="s">
        <v>62</v>
      </c>
      <c r="B125" s="18" t="s">
        <v>63</v>
      </c>
      <c r="C125" s="3">
        <v>1914</v>
      </c>
      <c r="D125" s="3">
        <v>1490</v>
      </c>
      <c r="E125" s="3">
        <v>863</v>
      </c>
      <c r="F125" s="3">
        <v>515</v>
      </c>
      <c r="G125" s="3">
        <v>1529</v>
      </c>
      <c r="H125" s="3">
        <v>1078</v>
      </c>
      <c r="I125" s="3">
        <v>536</v>
      </c>
      <c r="J125" s="3">
        <v>183</v>
      </c>
      <c r="K125" s="3">
        <v>8108</v>
      </c>
      <c r="L125" s="3">
        <v>3051</v>
      </c>
      <c r="M125" s="3">
        <v>1722</v>
      </c>
      <c r="N125" s="3">
        <v>1033</v>
      </c>
      <c r="O125" s="3">
        <v>1338</v>
      </c>
      <c r="P125" s="3">
        <v>964</v>
      </c>
      <c r="Q125" s="4">
        <v>324.54897032000002</v>
      </c>
      <c r="R125" s="4">
        <v>350.51800691</v>
      </c>
      <c r="S125" s="3">
        <v>2842</v>
      </c>
      <c r="T125" s="5">
        <v>2774.0157485999998</v>
      </c>
      <c r="U125" s="5">
        <v>2825.3576714000001</v>
      </c>
      <c r="V125" s="3">
        <v>22908</v>
      </c>
      <c r="W125">
        <v>379.3030976</v>
      </c>
      <c r="X125">
        <v>404.53872718000002</v>
      </c>
      <c r="Y125">
        <v>3280</v>
      </c>
      <c r="Z125">
        <v>464.83441032000002</v>
      </c>
      <c r="AA125">
        <v>468.05624074999997</v>
      </c>
      <c r="AB125">
        <v>3795</v>
      </c>
      <c r="AC125">
        <v>4307.2160654999998</v>
      </c>
      <c r="AD125">
        <v>4571.5342871000003</v>
      </c>
      <c r="AE125">
        <v>37066</v>
      </c>
      <c r="AF125">
        <v>35712.305424999999</v>
      </c>
      <c r="AG125">
        <v>38488.653182000002</v>
      </c>
      <c r="AH125">
        <v>312066</v>
      </c>
      <c r="AI125">
        <v>318243.14915000001</v>
      </c>
      <c r="AJ125">
        <v>322875.14094999997</v>
      </c>
      <c r="AK125">
        <v>2617871.6428</v>
      </c>
      <c r="AL125">
        <v>1073480.9724999999</v>
      </c>
      <c r="AM125">
        <v>1140534.6618999999</v>
      </c>
      <c r="AN125">
        <v>9247455.0384</v>
      </c>
      <c r="AO125">
        <v>456177.04096999997</v>
      </c>
      <c r="AP125">
        <v>455385.51432999998</v>
      </c>
      <c r="AQ125">
        <v>3692265.7502000001</v>
      </c>
      <c r="AR125">
        <v>1644</v>
      </c>
      <c r="AS125">
        <v>981</v>
      </c>
      <c r="AT125">
        <v>586</v>
      </c>
      <c r="AU125">
        <v>733</v>
      </c>
      <c r="AV125">
        <v>1232</v>
      </c>
      <c r="AW125">
        <v>1315</v>
      </c>
      <c r="AX125">
        <v>2480</v>
      </c>
      <c r="AY125">
        <v>1028</v>
      </c>
      <c r="AZ125">
        <v>287</v>
      </c>
      <c r="BA125">
        <v>4116</v>
      </c>
      <c r="BB125">
        <v>12388</v>
      </c>
      <c r="BC125">
        <v>20562</v>
      </c>
      <c r="BD125" s="24">
        <f t="shared" si="1"/>
        <v>10</v>
      </c>
    </row>
    <row r="126" spans="1:56" x14ac:dyDescent="0.35">
      <c r="A126" t="s">
        <v>247</v>
      </c>
      <c r="B126" s="18" t="s">
        <v>248</v>
      </c>
      <c r="C126" s="3">
        <v>1621</v>
      </c>
      <c r="D126" s="3">
        <v>1233</v>
      </c>
      <c r="E126" s="3">
        <v>944</v>
      </c>
      <c r="F126" s="3">
        <v>770</v>
      </c>
      <c r="G126" s="3">
        <v>1379</v>
      </c>
      <c r="H126" s="3">
        <v>898</v>
      </c>
      <c r="I126" s="3">
        <v>516</v>
      </c>
      <c r="J126" s="3">
        <v>279</v>
      </c>
      <c r="K126" s="3">
        <v>7640</v>
      </c>
      <c r="L126" s="3">
        <v>2267</v>
      </c>
      <c r="M126" s="3">
        <v>2574</v>
      </c>
      <c r="N126" s="3">
        <v>1352</v>
      </c>
      <c r="O126" s="3">
        <v>1447</v>
      </c>
      <c r="P126" s="3">
        <v>0</v>
      </c>
      <c r="Q126" s="4">
        <v>429.21527794999997</v>
      </c>
      <c r="R126" s="5">
        <v>486.25654450000002</v>
      </c>
      <c r="S126" s="3">
        <v>3715</v>
      </c>
      <c r="T126" s="5">
        <v>2581.4655002999998</v>
      </c>
      <c r="U126" s="5">
        <v>2565.9685863999998</v>
      </c>
      <c r="V126" s="3">
        <v>19604</v>
      </c>
      <c r="W126">
        <v>327.63715242000001</v>
      </c>
      <c r="X126">
        <v>370.02617801000002</v>
      </c>
      <c r="Y126">
        <v>2827</v>
      </c>
      <c r="Z126">
        <v>323.57422157000002</v>
      </c>
      <c r="AA126">
        <v>315.18324607</v>
      </c>
      <c r="AB126">
        <v>2408</v>
      </c>
      <c r="AC126">
        <v>3188.6935104999998</v>
      </c>
      <c r="AD126">
        <v>3623.4293194000002</v>
      </c>
      <c r="AE126">
        <v>27683</v>
      </c>
      <c r="AF126">
        <v>49266.719218999999</v>
      </c>
      <c r="AG126">
        <v>55862.827225000001</v>
      </c>
      <c r="AH126">
        <v>426792</v>
      </c>
      <c r="AI126">
        <v>282203.31144999998</v>
      </c>
      <c r="AJ126">
        <v>280042.77135</v>
      </c>
      <c r="AK126">
        <v>2139526.7730999999</v>
      </c>
      <c r="AL126">
        <v>811852.93328</v>
      </c>
      <c r="AM126">
        <v>919846.11091000005</v>
      </c>
      <c r="AN126">
        <v>7027624.2873999998</v>
      </c>
      <c r="AO126">
        <v>369179.03164</v>
      </c>
      <c r="AP126">
        <v>354424.83872</v>
      </c>
      <c r="AQ126">
        <v>2707805.7678</v>
      </c>
      <c r="AR126">
        <v>1478</v>
      </c>
      <c r="AS126">
        <v>760</v>
      </c>
      <c r="AT126">
        <v>474</v>
      </c>
      <c r="AU126">
        <v>786</v>
      </c>
      <c r="AV126">
        <v>1075</v>
      </c>
      <c r="AW126">
        <v>966</v>
      </c>
      <c r="AX126">
        <v>1670</v>
      </c>
      <c r="AY126">
        <v>557</v>
      </c>
      <c r="AZ126">
        <v>181</v>
      </c>
      <c r="BA126">
        <v>4159</v>
      </c>
      <c r="BB126">
        <v>9870</v>
      </c>
      <c r="BC126">
        <v>13654</v>
      </c>
      <c r="BD126" s="24">
        <f t="shared" si="1"/>
        <v>8</v>
      </c>
    </row>
    <row r="127" spans="1:56" x14ac:dyDescent="0.35">
      <c r="A127" t="s">
        <v>303</v>
      </c>
      <c r="B127" s="18" t="s">
        <v>304</v>
      </c>
      <c r="C127" s="3">
        <v>2916</v>
      </c>
      <c r="D127" s="3">
        <v>2352</v>
      </c>
      <c r="E127" s="3">
        <v>1509</v>
      </c>
      <c r="F127" s="3">
        <v>963</v>
      </c>
      <c r="G127" s="3">
        <v>2381</v>
      </c>
      <c r="H127" s="3">
        <v>1855</v>
      </c>
      <c r="I127" s="3">
        <v>993</v>
      </c>
      <c r="J127" s="3">
        <v>436</v>
      </c>
      <c r="K127" s="3">
        <v>13405</v>
      </c>
      <c r="L127" s="3">
        <v>1963</v>
      </c>
      <c r="M127" s="3">
        <v>2069</v>
      </c>
      <c r="N127" s="3">
        <v>1801</v>
      </c>
      <c r="O127" s="3">
        <v>3219</v>
      </c>
      <c r="P127" s="3">
        <v>4353</v>
      </c>
      <c r="Q127" s="4">
        <v>361.94859191</v>
      </c>
      <c r="R127" s="4">
        <v>356.65796345000001</v>
      </c>
      <c r="S127" s="3">
        <v>4781</v>
      </c>
      <c r="T127" s="5">
        <v>2103.6504209</v>
      </c>
      <c r="U127" s="5">
        <v>2114.2857143000001</v>
      </c>
      <c r="V127" s="3">
        <v>28342</v>
      </c>
      <c r="W127">
        <v>287.67345705000002</v>
      </c>
      <c r="X127">
        <v>283.47631481000002</v>
      </c>
      <c r="Y127">
        <v>3800</v>
      </c>
      <c r="Z127">
        <v>286.13957123</v>
      </c>
      <c r="AA127">
        <v>287.28086535</v>
      </c>
      <c r="AB127">
        <v>3851</v>
      </c>
      <c r="AC127">
        <v>3424.2302048000001</v>
      </c>
      <c r="AD127">
        <v>3374.2633345999998</v>
      </c>
      <c r="AE127">
        <v>45232</v>
      </c>
      <c r="AF127">
        <v>43173.207910999998</v>
      </c>
      <c r="AG127">
        <v>42541.514360000001</v>
      </c>
      <c r="AH127">
        <v>570269</v>
      </c>
      <c r="AI127">
        <v>235966.60036000001</v>
      </c>
      <c r="AJ127">
        <v>237332.23363</v>
      </c>
      <c r="AK127">
        <v>3181438.5918000001</v>
      </c>
      <c r="AL127">
        <v>833098.03070999996</v>
      </c>
      <c r="AM127">
        <v>820737.33799999999</v>
      </c>
      <c r="AN127">
        <v>11001984.016000001</v>
      </c>
      <c r="AO127">
        <v>347660.11822</v>
      </c>
      <c r="AP127">
        <v>348934.47561000002</v>
      </c>
      <c r="AQ127">
        <v>4677466.6454999996</v>
      </c>
      <c r="AR127">
        <v>2307</v>
      </c>
      <c r="AS127">
        <v>983</v>
      </c>
      <c r="AT127">
        <v>807</v>
      </c>
      <c r="AU127">
        <v>1060</v>
      </c>
      <c r="AV127">
        <v>1191</v>
      </c>
      <c r="AW127">
        <v>1549</v>
      </c>
      <c r="AX127">
        <v>2889</v>
      </c>
      <c r="AY127">
        <v>670</v>
      </c>
      <c r="AZ127">
        <v>292</v>
      </c>
      <c r="BA127">
        <v>7586</v>
      </c>
      <c r="BB127">
        <v>12214</v>
      </c>
      <c r="BC127">
        <v>25432</v>
      </c>
      <c r="BD127" s="24">
        <f t="shared" si="1"/>
        <v>6</v>
      </c>
    </row>
    <row r="128" spans="1:56" x14ac:dyDescent="0.35">
      <c r="A128" t="s">
        <v>675</v>
      </c>
      <c r="B128" s="18" t="s">
        <v>676</v>
      </c>
      <c r="C128" s="3">
        <v>4898</v>
      </c>
      <c r="D128" s="3">
        <v>4253</v>
      </c>
      <c r="E128" s="3">
        <v>2854</v>
      </c>
      <c r="F128" s="3">
        <v>1768</v>
      </c>
      <c r="G128" s="3">
        <v>3705</v>
      </c>
      <c r="H128" s="3">
        <v>2841</v>
      </c>
      <c r="I128" s="3">
        <v>1567</v>
      </c>
      <c r="J128" s="3">
        <v>662</v>
      </c>
      <c r="K128" s="3">
        <v>22548</v>
      </c>
      <c r="L128" s="3">
        <v>1326</v>
      </c>
      <c r="M128" s="3">
        <v>4229</v>
      </c>
      <c r="N128" s="3">
        <v>5886</v>
      </c>
      <c r="O128" s="3">
        <v>6351</v>
      </c>
      <c r="P128" s="3">
        <v>4756</v>
      </c>
      <c r="Q128" s="4">
        <v>645.46978551999996</v>
      </c>
      <c r="R128" s="4">
        <v>630.69895334</v>
      </c>
      <c r="S128" s="3">
        <v>14221</v>
      </c>
      <c r="T128" s="7">
        <v>2929.084871</v>
      </c>
      <c r="U128" s="5">
        <v>2897.5962390999998</v>
      </c>
      <c r="V128" s="3">
        <v>65335</v>
      </c>
      <c r="W128">
        <v>388.98579238000002</v>
      </c>
      <c r="X128">
        <v>381.54160014000001</v>
      </c>
      <c r="Y128">
        <v>8603</v>
      </c>
      <c r="Z128">
        <v>345.21885520000001</v>
      </c>
      <c r="AA128">
        <v>341.98155047</v>
      </c>
      <c r="AB128">
        <v>7711</v>
      </c>
      <c r="AC128">
        <v>3856.2825278</v>
      </c>
      <c r="AD128">
        <v>3794.6159305000001</v>
      </c>
      <c r="AE128">
        <v>85561</v>
      </c>
      <c r="AF128">
        <v>71283.346588999993</v>
      </c>
      <c r="AG128">
        <v>69713.367039000004</v>
      </c>
      <c r="AH128">
        <v>1571897</v>
      </c>
      <c r="AI128">
        <v>328205.45311</v>
      </c>
      <c r="AJ128">
        <v>325424.72336</v>
      </c>
      <c r="AK128">
        <v>7337676.6623999998</v>
      </c>
      <c r="AL128">
        <v>1145215.9175</v>
      </c>
      <c r="AM128">
        <v>1125475.7631000001</v>
      </c>
      <c r="AN128">
        <v>25377227.506000001</v>
      </c>
      <c r="AO128">
        <v>314195.99190000002</v>
      </c>
      <c r="AP128">
        <v>311863.11476999999</v>
      </c>
      <c r="AQ128">
        <v>7031889.5116999997</v>
      </c>
      <c r="AR128">
        <v>4431</v>
      </c>
      <c r="AS128">
        <v>2395</v>
      </c>
      <c r="AT128">
        <v>1634</v>
      </c>
      <c r="AU128">
        <v>1748</v>
      </c>
      <c r="AV128">
        <v>3116</v>
      </c>
      <c r="AW128">
        <v>3739</v>
      </c>
      <c r="AX128">
        <v>5212</v>
      </c>
      <c r="AY128">
        <v>1813</v>
      </c>
      <c r="AZ128">
        <v>686</v>
      </c>
      <c r="BA128">
        <v>10706</v>
      </c>
      <c r="BB128">
        <v>29153</v>
      </c>
      <c r="BC128">
        <v>45702</v>
      </c>
      <c r="BD128" s="24">
        <f t="shared" si="1"/>
        <v>8</v>
      </c>
    </row>
    <row r="129" spans="1:56" x14ac:dyDescent="0.35">
      <c r="A129" t="s">
        <v>98</v>
      </c>
      <c r="B129" s="18" t="s">
        <v>99</v>
      </c>
      <c r="C129" s="3">
        <v>4159</v>
      </c>
      <c r="D129" s="3">
        <v>3293</v>
      </c>
      <c r="E129" s="3">
        <v>2299</v>
      </c>
      <c r="F129" s="3">
        <v>1547</v>
      </c>
      <c r="G129" s="3">
        <v>3799</v>
      </c>
      <c r="H129" s="3">
        <v>2618</v>
      </c>
      <c r="I129" s="3">
        <v>1433</v>
      </c>
      <c r="J129" s="3">
        <v>577</v>
      </c>
      <c r="K129" s="3">
        <v>19725</v>
      </c>
      <c r="L129" s="3">
        <v>1016</v>
      </c>
      <c r="M129" s="3">
        <v>4032</v>
      </c>
      <c r="N129" s="3">
        <v>8675</v>
      </c>
      <c r="O129" s="3">
        <v>4492</v>
      </c>
      <c r="P129" s="3">
        <v>1510</v>
      </c>
      <c r="Q129" s="4">
        <v>457.89123606999999</v>
      </c>
      <c r="R129" s="4">
        <v>454.60076046</v>
      </c>
      <c r="S129" s="3">
        <v>8967</v>
      </c>
      <c r="T129" s="6">
        <v>3723.5380958000001</v>
      </c>
      <c r="U129" s="5">
        <v>3699.1634981000002</v>
      </c>
      <c r="V129" s="3">
        <v>72966</v>
      </c>
      <c r="W129">
        <v>304.95427840999997</v>
      </c>
      <c r="X129">
        <v>305.14575411999999</v>
      </c>
      <c r="Y129">
        <v>6019</v>
      </c>
      <c r="Z129">
        <v>283.76072389000001</v>
      </c>
      <c r="AA129">
        <v>284.91761724000003</v>
      </c>
      <c r="AB129">
        <v>5620</v>
      </c>
      <c r="AC129">
        <v>3266.8624275000002</v>
      </c>
      <c r="AD129">
        <v>3269.9619772000001</v>
      </c>
      <c r="AE129">
        <v>64500</v>
      </c>
      <c r="AF129">
        <v>55154.464059999998</v>
      </c>
      <c r="AG129">
        <v>54812.826362</v>
      </c>
      <c r="AH129">
        <v>1081183</v>
      </c>
      <c r="AI129">
        <v>360070.36661000003</v>
      </c>
      <c r="AJ129">
        <v>358288.34191999998</v>
      </c>
      <c r="AK129">
        <v>7067237.5443000002</v>
      </c>
      <c r="AL129">
        <v>864333.94668000005</v>
      </c>
      <c r="AM129">
        <v>866413.44495000003</v>
      </c>
      <c r="AN129">
        <v>17090005.202</v>
      </c>
      <c r="AO129">
        <v>331276.11089000001</v>
      </c>
      <c r="AP129">
        <v>333432.67569</v>
      </c>
      <c r="AQ129">
        <v>6576959.5280999998</v>
      </c>
      <c r="AR129">
        <v>3674</v>
      </c>
      <c r="AS129">
        <v>1630</v>
      </c>
      <c r="AT129">
        <v>824</v>
      </c>
      <c r="AU129">
        <v>1975</v>
      </c>
      <c r="AV129">
        <v>2309</v>
      </c>
      <c r="AW129">
        <v>1735</v>
      </c>
      <c r="AX129">
        <v>4347</v>
      </c>
      <c r="AY129">
        <v>971</v>
      </c>
      <c r="AZ129">
        <v>302</v>
      </c>
      <c r="BA129">
        <v>12052</v>
      </c>
      <c r="BB129">
        <v>25518</v>
      </c>
      <c r="BC129">
        <v>26930</v>
      </c>
      <c r="BD129" s="24">
        <f t="shared" si="1"/>
        <v>24</v>
      </c>
    </row>
    <row r="130" spans="1:56" x14ac:dyDescent="0.35">
      <c r="A130" t="s">
        <v>317</v>
      </c>
      <c r="B130" s="18" t="s">
        <v>318</v>
      </c>
      <c r="C130" s="3">
        <v>1771</v>
      </c>
      <c r="D130" s="3">
        <v>1514</v>
      </c>
      <c r="E130" s="3">
        <v>1126</v>
      </c>
      <c r="F130" s="3">
        <v>817</v>
      </c>
      <c r="G130" s="3">
        <v>1500</v>
      </c>
      <c r="H130" s="3">
        <v>1093</v>
      </c>
      <c r="I130" s="3">
        <v>700</v>
      </c>
      <c r="J130" s="3">
        <v>330</v>
      </c>
      <c r="K130" s="3">
        <v>8851</v>
      </c>
      <c r="L130" s="3">
        <v>96</v>
      </c>
      <c r="M130" s="3">
        <v>867</v>
      </c>
      <c r="N130" s="3">
        <v>1717</v>
      </c>
      <c r="O130" s="3">
        <v>2750</v>
      </c>
      <c r="P130" s="3">
        <v>3421</v>
      </c>
      <c r="Q130" s="4">
        <v>582.50779993000003</v>
      </c>
      <c r="R130" s="4">
        <v>550.89820358999998</v>
      </c>
      <c r="S130" s="3">
        <v>4876</v>
      </c>
      <c r="T130" s="6">
        <v>4852.5388862999998</v>
      </c>
      <c r="U130" s="5">
        <v>4782.3974692000002</v>
      </c>
      <c r="V130" s="3">
        <v>42329</v>
      </c>
      <c r="W130">
        <v>453.94169255999998</v>
      </c>
      <c r="X130">
        <v>433.96226415000001</v>
      </c>
      <c r="Y130">
        <v>3841</v>
      </c>
      <c r="Z130">
        <v>389.90816539999997</v>
      </c>
      <c r="AA130">
        <v>384.13738561000002</v>
      </c>
      <c r="AB130">
        <v>3400</v>
      </c>
      <c r="AC130">
        <v>4616.9954248000004</v>
      </c>
      <c r="AD130">
        <v>4445.1474410000001</v>
      </c>
      <c r="AE130">
        <v>39344</v>
      </c>
      <c r="AF130">
        <v>71303.698206000001</v>
      </c>
      <c r="AG130">
        <v>67584.001808000001</v>
      </c>
      <c r="AH130">
        <v>598186</v>
      </c>
      <c r="AI130">
        <v>465395.74758000002</v>
      </c>
      <c r="AJ130">
        <v>460506.60947999998</v>
      </c>
      <c r="AK130">
        <v>4075944.0005000001</v>
      </c>
      <c r="AL130">
        <v>1226299.7302999999</v>
      </c>
      <c r="AM130">
        <v>1177904.3585000001</v>
      </c>
      <c r="AN130">
        <v>10425631.478</v>
      </c>
      <c r="AO130">
        <v>410330.212</v>
      </c>
      <c r="AP130">
        <v>405556.43770000001</v>
      </c>
      <c r="AQ130">
        <v>3589580.0301000001</v>
      </c>
      <c r="AR130">
        <v>1859</v>
      </c>
      <c r="AS130">
        <v>889</v>
      </c>
      <c r="AT130">
        <v>763</v>
      </c>
      <c r="AU130">
        <v>847</v>
      </c>
      <c r="AV130">
        <v>1187</v>
      </c>
      <c r="AW130">
        <v>1807</v>
      </c>
      <c r="AX130">
        <v>2244</v>
      </c>
      <c r="AY130">
        <v>793</v>
      </c>
      <c r="AZ130">
        <v>363</v>
      </c>
      <c r="BA130">
        <v>4481</v>
      </c>
      <c r="BB130">
        <v>9785</v>
      </c>
      <c r="BC130">
        <v>25078</v>
      </c>
      <c r="BD130" s="24">
        <f t="shared" si="1"/>
        <v>9</v>
      </c>
    </row>
    <row r="131" spans="1:56" x14ac:dyDescent="0.35">
      <c r="A131" t="s">
        <v>211</v>
      </c>
      <c r="B131" s="18" t="s">
        <v>212</v>
      </c>
      <c r="C131" s="3">
        <v>1692</v>
      </c>
      <c r="D131" s="3">
        <v>1256</v>
      </c>
      <c r="E131" s="3">
        <v>839</v>
      </c>
      <c r="F131" s="3">
        <v>597</v>
      </c>
      <c r="G131" s="3">
        <v>1440</v>
      </c>
      <c r="H131" s="3">
        <v>938</v>
      </c>
      <c r="I131" s="3">
        <v>454</v>
      </c>
      <c r="J131" s="3">
        <v>220</v>
      </c>
      <c r="K131" s="3">
        <v>7436</v>
      </c>
      <c r="L131" s="3">
        <v>205</v>
      </c>
      <c r="M131" s="3">
        <v>1528</v>
      </c>
      <c r="N131" s="3">
        <v>1513</v>
      </c>
      <c r="O131" s="3">
        <v>2690</v>
      </c>
      <c r="P131" s="3">
        <v>1500</v>
      </c>
      <c r="Q131" s="4">
        <v>510.56745052999997</v>
      </c>
      <c r="R131" s="4">
        <v>484.66917697999997</v>
      </c>
      <c r="S131" s="3">
        <v>3604</v>
      </c>
      <c r="T131" s="5">
        <v>2904.8099218000002</v>
      </c>
      <c r="U131" s="5">
        <v>2877.4878967</v>
      </c>
      <c r="V131" s="3">
        <v>21397</v>
      </c>
      <c r="W131">
        <v>401.30804716</v>
      </c>
      <c r="X131">
        <v>382.32920925000002</v>
      </c>
      <c r="Y131">
        <v>2843</v>
      </c>
      <c r="Z131">
        <v>332.18447667999999</v>
      </c>
      <c r="AA131">
        <v>332.84023668999998</v>
      </c>
      <c r="AB131">
        <v>2475</v>
      </c>
      <c r="AC131">
        <v>3997.6095291000001</v>
      </c>
      <c r="AD131">
        <v>3806.3474987</v>
      </c>
      <c r="AE131">
        <v>28304</v>
      </c>
      <c r="AF131">
        <v>61920.806811000002</v>
      </c>
      <c r="AG131">
        <v>58797.606240000001</v>
      </c>
      <c r="AH131">
        <v>437219</v>
      </c>
      <c r="AI131">
        <v>302520.74278999999</v>
      </c>
      <c r="AJ131">
        <v>299861.81143</v>
      </c>
      <c r="AK131">
        <v>2229772.4298</v>
      </c>
      <c r="AL131">
        <v>1082160.5992000001</v>
      </c>
      <c r="AM131">
        <v>1030864.6693</v>
      </c>
      <c r="AN131">
        <v>7665509.6805999996</v>
      </c>
      <c r="AO131">
        <v>368449.59142999997</v>
      </c>
      <c r="AP131">
        <v>371835.70357999997</v>
      </c>
      <c r="AQ131">
        <v>2764970.2917999998</v>
      </c>
      <c r="AR131">
        <v>1412</v>
      </c>
      <c r="AS131">
        <v>757</v>
      </c>
      <c r="AT131">
        <v>507</v>
      </c>
      <c r="AU131">
        <v>742</v>
      </c>
      <c r="AV131">
        <v>978</v>
      </c>
      <c r="AW131">
        <v>1123</v>
      </c>
      <c r="AX131">
        <v>1679</v>
      </c>
      <c r="AY131">
        <v>551</v>
      </c>
      <c r="AZ131">
        <v>245</v>
      </c>
      <c r="BA131">
        <v>4518</v>
      </c>
      <c r="BB131">
        <v>9781</v>
      </c>
      <c r="BC131">
        <v>14005</v>
      </c>
      <c r="BD131" s="24">
        <f t="shared" si="1"/>
        <v>9</v>
      </c>
    </row>
    <row r="132" spans="1:56" x14ac:dyDescent="0.35">
      <c r="A132" t="s">
        <v>677</v>
      </c>
      <c r="B132" s="18" t="s">
        <v>678</v>
      </c>
      <c r="C132" s="3">
        <v>4162</v>
      </c>
      <c r="D132" s="3">
        <v>3204</v>
      </c>
      <c r="E132" s="3">
        <v>1913</v>
      </c>
      <c r="F132" s="3">
        <v>1325</v>
      </c>
      <c r="G132" s="3">
        <v>3484</v>
      </c>
      <c r="H132" s="3">
        <v>2435</v>
      </c>
      <c r="I132" s="3">
        <v>1272</v>
      </c>
      <c r="J132" s="3">
        <v>612</v>
      </c>
      <c r="K132" s="3">
        <v>18407</v>
      </c>
      <c r="L132" s="3">
        <v>377</v>
      </c>
      <c r="M132" s="3">
        <v>4857</v>
      </c>
      <c r="N132" s="3">
        <v>3876</v>
      </c>
      <c r="O132" s="3">
        <v>4058</v>
      </c>
      <c r="P132" s="3">
        <v>5239</v>
      </c>
      <c r="Q132" s="4">
        <v>637.33548079000002</v>
      </c>
      <c r="R132" s="4">
        <v>607.59493670999996</v>
      </c>
      <c r="S132" s="3">
        <v>11184</v>
      </c>
      <c r="T132" s="5">
        <v>4242.4577203999997</v>
      </c>
      <c r="U132" s="5">
        <v>4236.3774651000003</v>
      </c>
      <c r="V132" s="3">
        <v>77979</v>
      </c>
      <c r="W132">
        <v>477.38226744999997</v>
      </c>
      <c r="X132">
        <v>456.78274569000001</v>
      </c>
      <c r="Y132">
        <v>8408</v>
      </c>
      <c r="Z132">
        <v>363.58852425999999</v>
      </c>
      <c r="AA132">
        <v>366.92562612</v>
      </c>
      <c r="AB132">
        <v>6754</v>
      </c>
      <c r="AC132">
        <v>4716.5301934999998</v>
      </c>
      <c r="AD132">
        <v>4503.8300645999998</v>
      </c>
      <c r="AE132">
        <v>82902</v>
      </c>
      <c r="AF132">
        <v>69408.453959000006</v>
      </c>
      <c r="AG132">
        <v>66199.272016000003</v>
      </c>
      <c r="AH132">
        <v>1218530</v>
      </c>
      <c r="AI132">
        <v>470842.08828999999</v>
      </c>
      <c r="AJ132">
        <v>470523.3848</v>
      </c>
      <c r="AK132">
        <v>8660923.9440000001</v>
      </c>
      <c r="AL132">
        <v>1255045.8255</v>
      </c>
      <c r="AM132">
        <v>1199697.3979</v>
      </c>
      <c r="AN132">
        <v>22082830.002999999</v>
      </c>
      <c r="AO132">
        <v>416637.15516999998</v>
      </c>
      <c r="AP132">
        <v>422827.58107999997</v>
      </c>
      <c r="AQ132">
        <v>7782987.2849000003</v>
      </c>
      <c r="AR132">
        <v>3758</v>
      </c>
      <c r="AS132">
        <v>1876</v>
      </c>
      <c r="AT132">
        <v>1619</v>
      </c>
      <c r="AU132">
        <v>1805</v>
      </c>
      <c r="AV132">
        <v>2540</v>
      </c>
      <c r="AW132">
        <v>4063</v>
      </c>
      <c r="AX132">
        <v>4493</v>
      </c>
      <c r="AY132">
        <v>1659</v>
      </c>
      <c r="AZ132">
        <v>602</v>
      </c>
      <c r="BA132">
        <v>9364</v>
      </c>
      <c r="BB132">
        <v>20622</v>
      </c>
      <c r="BC132">
        <v>52916</v>
      </c>
      <c r="BD132" s="24">
        <f t="shared" ref="BD132:BD194" si="2">LEN(B132)</f>
        <v>10</v>
      </c>
    </row>
    <row r="133" spans="1:56" x14ac:dyDescent="0.35">
      <c r="A133" t="s">
        <v>379</v>
      </c>
      <c r="B133" s="18" t="s">
        <v>380</v>
      </c>
      <c r="C133" s="3">
        <v>2062</v>
      </c>
      <c r="D133" s="3">
        <v>1550</v>
      </c>
      <c r="E133" s="3">
        <v>1114</v>
      </c>
      <c r="F133" s="3">
        <v>720</v>
      </c>
      <c r="G133" s="3">
        <v>1920</v>
      </c>
      <c r="H133" s="3">
        <v>1216</v>
      </c>
      <c r="I133" s="3">
        <v>647</v>
      </c>
      <c r="J133" s="3">
        <v>234</v>
      </c>
      <c r="K133" s="3">
        <v>9463</v>
      </c>
      <c r="L133" s="3">
        <v>166</v>
      </c>
      <c r="M133" s="3">
        <v>1150</v>
      </c>
      <c r="N133" s="3">
        <v>1854</v>
      </c>
      <c r="O133" s="3">
        <v>3070</v>
      </c>
      <c r="P133" s="3">
        <v>3223</v>
      </c>
      <c r="Q133" s="4">
        <v>458.19018586999999</v>
      </c>
      <c r="R133" s="4">
        <v>420.16273909</v>
      </c>
      <c r="S133" s="3">
        <v>3976</v>
      </c>
      <c r="T133" s="5">
        <v>2367.2903148999999</v>
      </c>
      <c r="U133" s="5">
        <v>2355.3841277000001</v>
      </c>
      <c r="V133" s="3">
        <v>22289</v>
      </c>
      <c r="W133">
        <v>414.92253287</v>
      </c>
      <c r="X133">
        <v>382.33118460999998</v>
      </c>
      <c r="Y133">
        <v>3618</v>
      </c>
      <c r="Z133">
        <v>340.20679564</v>
      </c>
      <c r="AA133">
        <v>343.02018386999998</v>
      </c>
      <c r="AB133">
        <v>3246</v>
      </c>
      <c r="AC133">
        <v>3482.4923110999998</v>
      </c>
      <c r="AD133">
        <v>3204.1635845000001</v>
      </c>
      <c r="AE133">
        <v>30321</v>
      </c>
      <c r="AF133">
        <v>56900.823280999997</v>
      </c>
      <c r="AG133">
        <v>52181.866216000002</v>
      </c>
      <c r="AH133">
        <v>493797</v>
      </c>
      <c r="AI133">
        <v>261100.7837</v>
      </c>
      <c r="AJ133">
        <v>260094.74025999999</v>
      </c>
      <c r="AK133">
        <v>2461276.5271000001</v>
      </c>
      <c r="AL133">
        <v>1084348.8688999999</v>
      </c>
      <c r="AM133">
        <v>998518.18585000001</v>
      </c>
      <c r="AN133">
        <v>9448977.5927000009</v>
      </c>
      <c r="AO133">
        <v>343853.13942999998</v>
      </c>
      <c r="AP133">
        <v>350108.44347</v>
      </c>
      <c r="AQ133">
        <v>3313076.2006000001</v>
      </c>
      <c r="AR133">
        <v>1885</v>
      </c>
      <c r="AS133">
        <v>851</v>
      </c>
      <c r="AT133">
        <v>652</v>
      </c>
      <c r="AU133">
        <v>908</v>
      </c>
      <c r="AV133">
        <v>1160</v>
      </c>
      <c r="AW133">
        <v>1550</v>
      </c>
      <c r="AX133">
        <v>2329</v>
      </c>
      <c r="AY133">
        <v>684</v>
      </c>
      <c r="AZ133">
        <v>233</v>
      </c>
      <c r="BA133">
        <v>5254</v>
      </c>
      <c r="BB133">
        <v>9231</v>
      </c>
      <c r="BC133">
        <v>15836</v>
      </c>
      <c r="BD133" s="24">
        <f t="shared" si="2"/>
        <v>21</v>
      </c>
    </row>
    <row r="134" spans="1:56" x14ac:dyDescent="0.35">
      <c r="A134" t="s">
        <v>547</v>
      </c>
      <c r="B134" s="18" t="s">
        <v>548</v>
      </c>
      <c r="C134" s="3">
        <v>2898</v>
      </c>
      <c r="D134" s="3">
        <v>2289</v>
      </c>
      <c r="E134" s="3">
        <v>1569</v>
      </c>
      <c r="F134" s="3">
        <v>1091</v>
      </c>
      <c r="G134" s="3">
        <v>2434</v>
      </c>
      <c r="H134" s="3">
        <v>1788</v>
      </c>
      <c r="I134" s="3">
        <v>979</v>
      </c>
      <c r="J134" s="3">
        <v>456</v>
      </c>
      <c r="K134" s="3">
        <v>13504</v>
      </c>
      <c r="L134" s="3">
        <v>0</v>
      </c>
      <c r="M134" s="3">
        <v>540</v>
      </c>
      <c r="N134" s="3">
        <v>3017</v>
      </c>
      <c r="O134" s="3">
        <v>3449</v>
      </c>
      <c r="P134" s="3">
        <v>6498</v>
      </c>
      <c r="Q134" s="4">
        <v>413.13292963999999</v>
      </c>
      <c r="R134" s="4">
        <v>372.92654027999998</v>
      </c>
      <c r="S134" s="3">
        <v>5036</v>
      </c>
      <c r="T134" s="5">
        <v>2493.9591845999998</v>
      </c>
      <c r="U134" s="5">
        <v>2472.4526065999999</v>
      </c>
      <c r="V134" s="3">
        <v>33388</v>
      </c>
      <c r="W134">
        <v>351.75432059000002</v>
      </c>
      <c r="X134">
        <v>320.34952607000002</v>
      </c>
      <c r="Y134">
        <v>4326</v>
      </c>
      <c r="Z134">
        <v>312.82846003999998</v>
      </c>
      <c r="AA134">
        <v>312.79620853</v>
      </c>
      <c r="AB134">
        <v>4224</v>
      </c>
      <c r="AC134">
        <v>3524.8473469</v>
      </c>
      <c r="AD134">
        <v>3216.6765402999999</v>
      </c>
      <c r="AE134">
        <v>43438</v>
      </c>
      <c r="AF134">
        <v>48221.587810999998</v>
      </c>
      <c r="AG134">
        <v>43573.533768000001</v>
      </c>
      <c r="AH134">
        <v>588417</v>
      </c>
      <c r="AI134">
        <v>292676.25653999997</v>
      </c>
      <c r="AJ134">
        <v>291050.71993000002</v>
      </c>
      <c r="AK134">
        <v>3930348.9219999998</v>
      </c>
      <c r="AL134">
        <v>980303.28481999994</v>
      </c>
      <c r="AM134">
        <v>894129.63601999998</v>
      </c>
      <c r="AN134">
        <v>12074326.605</v>
      </c>
      <c r="AO134">
        <v>315243.06271999999</v>
      </c>
      <c r="AP134">
        <v>318189.66626999999</v>
      </c>
      <c r="AQ134">
        <v>4296833.2533</v>
      </c>
      <c r="AR134">
        <v>2599</v>
      </c>
      <c r="AS134">
        <v>1091</v>
      </c>
      <c r="AT134">
        <v>861</v>
      </c>
      <c r="AU134">
        <v>1116</v>
      </c>
      <c r="AV134">
        <v>1406</v>
      </c>
      <c r="AW134">
        <v>1804</v>
      </c>
      <c r="AX134">
        <v>3178</v>
      </c>
      <c r="AY134">
        <v>737</v>
      </c>
      <c r="AZ134">
        <v>309</v>
      </c>
      <c r="BA134">
        <v>6049</v>
      </c>
      <c r="BB134">
        <v>13227</v>
      </c>
      <c r="BC134">
        <v>24162</v>
      </c>
      <c r="BD134" s="24">
        <f t="shared" si="2"/>
        <v>7</v>
      </c>
    </row>
    <row r="135" spans="1:56" x14ac:dyDescent="0.35">
      <c r="A135" t="s">
        <v>679</v>
      </c>
      <c r="B135" s="18" t="s">
        <v>680</v>
      </c>
      <c r="C135" s="3">
        <v>3090</v>
      </c>
      <c r="D135" s="3">
        <v>2298</v>
      </c>
      <c r="E135" s="3">
        <v>1319</v>
      </c>
      <c r="F135" s="3">
        <v>942</v>
      </c>
      <c r="G135" s="3">
        <v>2671</v>
      </c>
      <c r="H135" s="3">
        <v>1765</v>
      </c>
      <c r="I135" s="3">
        <v>874</v>
      </c>
      <c r="J135" s="3">
        <v>325</v>
      </c>
      <c r="K135" s="3">
        <v>13284</v>
      </c>
      <c r="L135" s="3">
        <v>1098</v>
      </c>
      <c r="M135" s="3">
        <v>4878</v>
      </c>
      <c r="N135" s="3">
        <v>5299</v>
      </c>
      <c r="O135" s="3">
        <v>1920</v>
      </c>
      <c r="P135" s="3">
        <v>89</v>
      </c>
      <c r="Q135" s="4">
        <v>657.60872376999998</v>
      </c>
      <c r="R135" s="4">
        <v>668.39807286999996</v>
      </c>
      <c r="S135" s="3">
        <v>8879</v>
      </c>
      <c r="T135" s="5">
        <v>3612.1379797999998</v>
      </c>
      <c r="U135" s="6">
        <v>3618.187293</v>
      </c>
      <c r="V135" s="3">
        <v>48064</v>
      </c>
      <c r="W135">
        <v>513.04116242999999</v>
      </c>
      <c r="X135">
        <v>521.75549533000003</v>
      </c>
      <c r="Y135">
        <v>6931</v>
      </c>
      <c r="Z135">
        <v>272.39538135999999</v>
      </c>
      <c r="AA135">
        <v>276.27220717</v>
      </c>
      <c r="AB135">
        <v>3670</v>
      </c>
      <c r="AC135">
        <v>4637.7550712000002</v>
      </c>
      <c r="AD135">
        <v>4691.7344173000001</v>
      </c>
      <c r="AE135">
        <v>62325</v>
      </c>
      <c r="AF135">
        <v>80825.815229999993</v>
      </c>
      <c r="AG135">
        <v>82140.469738</v>
      </c>
      <c r="AH135">
        <v>1091154</v>
      </c>
      <c r="AI135">
        <v>415744.54384</v>
      </c>
      <c r="AJ135">
        <v>415958.02658000001</v>
      </c>
      <c r="AK135">
        <v>5525586.4250999996</v>
      </c>
      <c r="AL135">
        <v>1265708.33</v>
      </c>
      <c r="AM135">
        <v>1284493.9865000001</v>
      </c>
      <c r="AN135">
        <v>17063218.116999999</v>
      </c>
      <c r="AO135">
        <v>318859.32095999998</v>
      </c>
      <c r="AP135">
        <v>324047.19326999999</v>
      </c>
      <c r="AQ135">
        <v>4304642.9155000001</v>
      </c>
      <c r="AR135">
        <v>2592</v>
      </c>
      <c r="AS135">
        <v>1376</v>
      </c>
      <c r="AT135">
        <v>1130</v>
      </c>
      <c r="AU135">
        <v>1614</v>
      </c>
      <c r="AV135">
        <v>2219</v>
      </c>
      <c r="AW135">
        <v>3098</v>
      </c>
      <c r="AX135">
        <v>2574</v>
      </c>
      <c r="AY135">
        <v>761</v>
      </c>
      <c r="AZ135">
        <v>335</v>
      </c>
      <c r="BA135">
        <v>7679</v>
      </c>
      <c r="BB135">
        <v>16317</v>
      </c>
      <c r="BC135">
        <v>38329</v>
      </c>
      <c r="BD135" s="24">
        <f t="shared" si="2"/>
        <v>8</v>
      </c>
    </row>
    <row r="136" spans="1:56" x14ac:dyDescent="0.35">
      <c r="A136" t="s">
        <v>185</v>
      </c>
      <c r="B136" s="18" t="s">
        <v>186</v>
      </c>
      <c r="C136" s="3">
        <v>2980</v>
      </c>
      <c r="D136" s="3">
        <v>2168</v>
      </c>
      <c r="E136" s="3">
        <v>1469</v>
      </c>
      <c r="F136" s="3">
        <v>1052</v>
      </c>
      <c r="G136" s="3">
        <v>2765</v>
      </c>
      <c r="H136" s="3">
        <v>1741</v>
      </c>
      <c r="I136" s="3">
        <v>899</v>
      </c>
      <c r="J136" s="3">
        <v>426</v>
      </c>
      <c r="K136" s="3">
        <v>13500</v>
      </c>
      <c r="L136" s="3">
        <v>238</v>
      </c>
      <c r="M136" s="3">
        <v>511</v>
      </c>
      <c r="N136" s="3">
        <v>3513</v>
      </c>
      <c r="O136" s="3">
        <v>3429</v>
      </c>
      <c r="P136" s="3">
        <v>5809</v>
      </c>
      <c r="Q136" s="4">
        <v>518.74255747999996</v>
      </c>
      <c r="R136" s="4">
        <v>466.81481480999997</v>
      </c>
      <c r="S136" s="3">
        <v>6302</v>
      </c>
      <c r="T136" s="5">
        <v>3212.4657026</v>
      </c>
      <c r="U136" s="5">
        <v>3194.1481481000001</v>
      </c>
      <c r="V136" s="3">
        <v>43121</v>
      </c>
      <c r="W136">
        <v>387.61400329000003</v>
      </c>
      <c r="X136">
        <v>351.25925926000002</v>
      </c>
      <c r="Y136">
        <v>4742</v>
      </c>
      <c r="Z136">
        <v>436.40644194999999</v>
      </c>
      <c r="AA136">
        <v>440.14814815</v>
      </c>
      <c r="AB136">
        <v>5942</v>
      </c>
      <c r="AC136">
        <v>4100.7957877999997</v>
      </c>
      <c r="AD136">
        <v>3710.7407407000001</v>
      </c>
      <c r="AE136">
        <v>50095</v>
      </c>
      <c r="AF136">
        <v>60361.176835999999</v>
      </c>
      <c r="AG136">
        <v>54327.777778000003</v>
      </c>
      <c r="AH136">
        <v>733425</v>
      </c>
      <c r="AI136">
        <v>361585.32238999999</v>
      </c>
      <c r="AJ136">
        <v>360040.27081999998</v>
      </c>
      <c r="AK136">
        <v>4860543.6560000004</v>
      </c>
      <c r="AL136">
        <v>1042033.7387</v>
      </c>
      <c r="AM136">
        <v>943966.46972000005</v>
      </c>
      <c r="AN136">
        <v>12743547.341</v>
      </c>
      <c r="AO136">
        <v>465187.85213999997</v>
      </c>
      <c r="AP136">
        <v>474782.58039999998</v>
      </c>
      <c r="AQ136">
        <v>6409564.8354000002</v>
      </c>
      <c r="AR136">
        <v>2925</v>
      </c>
      <c r="AS136">
        <v>1274</v>
      </c>
      <c r="AT136">
        <v>745</v>
      </c>
      <c r="AU136">
        <v>1381</v>
      </c>
      <c r="AV136">
        <v>1705</v>
      </c>
      <c r="AW136">
        <v>1656</v>
      </c>
      <c r="AX136">
        <v>4119</v>
      </c>
      <c r="AY136">
        <v>1328</v>
      </c>
      <c r="AZ136">
        <v>495</v>
      </c>
      <c r="BA136">
        <v>8520</v>
      </c>
      <c r="BB136">
        <v>17366</v>
      </c>
      <c r="BC136">
        <v>24209</v>
      </c>
      <c r="BD136" s="24">
        <f t="shared" si="2"/>
        <v>15</v>
      </c>
    </row>
    <row r="137" spans="1:56" x14ac:dyDescent="0.35">
      <c r="A137" t="s">
        <v>355</v>
      </c>
      <c r="B137" s="18" t="s">
        <v>356</v>
      </c>
      <c r="C137" s="3">
        <v>1388</v>
      </c>
      <c r="D137" s="3">
        <v>1089</v>
      </c>
      <c r="E137" s="3">
        <v>644</v>
      </c>
      <c r="F137" s="3">
        <v>421</v>
      </c>
      <c r="G137" s="3">
        <v>1190</v>
      </c>
      <c r="H137" s="3">
        <v>726</v>
      </c>
      <c r="I137" s="3">
        <v>418</v>
      </c>
      <c r="J137" s="3">
        <v>176</v>
      </c>
      <c r="K137" s="3">
        <v>6052</v>
      </c>
      <c r="L137" s="3">
        <v>2337</v>
      </c>
      <c r="M137" s="3">
        <v>1379</v>
      </c>
      <c r="N137" s="3">
        <v>804</v>
      </c>
      <c r="O137" s="3">
        <v>1133</v>
      </c>
      <c r="P137" s="3">
        <v>399</v>
      </c>
      <c r="Q137" s="4">
        <v>486.08951390999999</v>
      </c>
      <c r="R137" s="4">
        <v>535.69068076999997</v>
      </c>
      <c r="S137" s="3">
        <v>3242</v>
      </c>
      <c r="T137" s="5">
        <v>2581.9831688999998</v>
      </c>
      <c r="U137" s="6">
        <v>2618.4732319999998</v>
      </c>
      <c r="V137" s="3">
        <v>15847</v>
      </c>
      <c r="W137">
        <v>390.75450158000001</v>
      </c>
      <c r="X137">
        <v>425.80964970000002</v>
      </c>
      <c r="Y137">
        <v>2577</v>
      </c>
      <c r="Z137">
        <v>298.12498563000003</v>
      </c>
      <c r="AA137">
        <v>298.41374752000002</v>
      </c>
      <c r="AB137">
        <v>1806</v>
      </c>
      <c r="AC137">
        <v>4360.9157186000002</v>
      </c>
      <c r="AD137">
        <v>4742.7296760999998</v>
      </c>
      <c r="AE137">
        <v>28703</v>
      </c>
      <c r="AF137">
        <v>56104.532808999997</v>
      </c>
      <c r="AG137">
        <v>61728.684732000002</v>
      </c>
      <c r="AH137">
        <v>373582</v>
      </c>
      <c r="AI137">
        <v>308955.28531000001</v>
      </c>
      <c r="AJ137">
        <v>312074.01939999999</v>
      </c>
      <c r="AK137">
        <v>1888671.9654000001</v>
      </c>
      <c r="AL137">
        <v>1117344.7389</v>
      </c>
      <c r="AM137">
        <v>1215036.3296999999</v>
      </c>
      <c r="AN137">
        <v>7353399.8673999999</v>
      </c>
      <c r="AO137">
        <v>361033.03658000001</v>
      </c>
      <c r="AP137">
        <v>357574.61544999998</v>
      </c>
      <c r="AQ137">
        <v>2164041.5726999999</v>
      </c>
      <c r="AR137">
        <v>1238</v>
      </c>
      <c r="AS137">
        <v>689</v>
      </c>
      <c r="AT137">
        <v>460</v>
      </c>
      <c r="AU137">
        <v>709</v>
      </c>
      <c r="AV137">
        <v>906</v>
      </c>
      <c r="AW137">
        <v>962</v>
      </c>
      <c r="AX137">
        <v>1274</v>
      </c>
      <c r="AY137">
        <v>375</v>
      </c>
      <c r="AZ137">
        <v>157</v>
      </c>
      <c r="BA137">
        <v>4146</v>
      </c>
      <c r="BB137">
        <v>10205</v>
      </c>
      <c r="BC137">
        <v>14352</v>
      </c>
      <c r="BD137" s="24">
        <f t="shared" si="2"/>
        <v>8</v>
      </c>
    </row>
    <row r="138" spans="1:56" x14ac:dyDescent="0.35">
      <c r="A138" t="s">
        <v>497</v>
      </c>
      <c r="B138" s="18" t="s">
        <v>498</v>
      </c>
      <c r="C138" s="3">
        <v>2173</v>
      </c>
      <c r="D138" s="3">
        <v>1769</v>
      </c>
      <c r="E138" s="3">
        <v>1334</v>
      </c>
      <c r="F138" s="3">
        <v>870</v>
      </c>
      <c r="G138" s="3">
        <v>1859</v>
      </c>
      <c r="H138" s="3">
        <v>1301</v>
      </c>
      <c r="I138" s="3">
        <v>825</v>
      </c>
      <c r="J138" s="3">
        <v>352</v>
      </c>
      <c r="K138" s="3">
        <v>10483</v>
      </c>
      <c r="L138" s="3">
        <v>2944</v>
      </c>
      <c r="M138" s="3">
        <v>1584</v>
      </c>
      <c r="N138" s="3">
        <v>1947</v>
      </c>
      <c r="O138" s="3">
        <v>2301</v>
      </c>
      <c r="P138" s="3">
        <v>1707</v>
      </c>
      <c r="Q138" s="5">
        <v>445.4658154</v>
      </c>
      <c r="R138" s="4">
        <v>477.82123438000002</v>
      </c>
      <c r="S138" s="3">
        <v>5009</v>
      </c>
      <c r="T138" s="5">
        <v>3426.8494612</v>
      </c>
      <c r="U138" s="5">
        <v>3431.5558523</v>
      </c>
      <c r="V138" s="3">
        <v>35973</v>
      </c>
      <c r="W138">
        <v>405.3383518</v>
      </c>
      <c r="X138">
        <v>433.94066584000001</v>
      </c>
      <c r="Y138">
        <v>4549</v>
      </c>
      <c r="Z138">
        <v>318.44291872000002</v>
      </c>
      <c r="AA138">
        <v>314.12763522</v>
      </c>
      <c r="AB138">
        <v>3293</v>
      </c>
      <c r="AC138">
        <v>3206.2021687000001</v>
      </c>
      <c r="AD138">
        <v>3448.0587618</v>
      </c>
      <c r="AE138">
        <v>36146</v>
      </c>
      <c r="AF138">
        <v>51209.395880999997</v>
      </c>
      <c r="AG138">
        <v>54945.053896999998</v>
      </c>
      <c r="AH138">
        <v>575989</v>
      </c>
      <c r="AI138">
        <v>386353.37284999999</v>
      </c>
      <c r="AJ138">
        <v>386804.43284000002</v>
      </c>
      <c r="AK138">
        <v>4054870.8695</v>
      </c>
      <c r="AL138">
        <v>1030331.2537</v>
      </c>
      <c r="AM138">
        <v>1105658.8092</v>
      </c>
      <c r="AN138">
        <v>11590621.297</v>
      </c>
      <c r="AO138">
        <v>351625.41892000003</v>
      </c>
      <c r="AP138">
        <v>343425.05102000001</v>
      </c>
      <c r="AQ138">
        <v>3600124.8097999999</v>
      </c>
      <c r="AR138">
        <v>1870</v>
      </c>
      <c r="AS138">
        <v>1067</v>
      </c>
      <c r="AT138">
        <v>810</v>
      </c>
      <c r="AU138">
        <v>972</v>
      </c>
      <c r="AV138">
        <v>1581</v>
      </c>
      <c r="AW138">
        <v>1996</v>
      </c>
      <c r="AX138">
        <v>2320</v>
      </c>
      <c r="AY138">
        <v>722</v>
      </c>
      <c r="AZ138">
        <v>251</v>
      </c>
      <c r="BA138">
        <v>4788</v>
      </c>
      <c r="BB138">
        <v>11499</v>
      </c>
      <c r="BC138">
        <v>19859</v>
      </c>
      <c r="BD138" s="24">
        <f t="shared" si="2"/>
        <v>7</v>
      </c>
    </row>
    <row r="139" spans="1:56" x14ac:dyDescent="0.35">
      <c r="A139" t="s">
        <v>152</v>
      </c>
      <c r="B139" s="18" t="s">
        <v>153</v>
      </c>
      <c r="C139" s="3">
        <v>3383</v>
      </c>
      <c r="D139" s="3">
        <v>2764</v>
      </c>
      <c r="E139" s="3">
        <v>1976</v>
      </c>
      <c r="F139" s="3">
        <v>1459</v>
      </c>
      <c r="G139" s="3">
        <v>3017</v>
      </c>
      <c r="H139" s="3">
        <v>2074</v>
      </c>
      <c r="I139" s="3">
        <v>1143</v>
      </c>
      <c r="J139" s="3">
        <v>603</v>
      </c>
      <c r="K139" s="3">
        <v>16419</v>
      </c>
      <c r="L139" s="3">
        <v>1724</v>
      </c>
      <c r="M139" s="3">
        <v>5454</v>
      </c>
      <c r="N139" s="3">
        <v>5187</v>
      </c>
      <c r="O139" s="3">
        <v>3417</v>
      </c>
      <c r="P139" s="3">
        <v>637</v>
      </c>
      <c r="Q139" s="4">
        <v>450.14655002000001</v>
      </c>
      <c r="R139" s="5">
        <v>473.53675620000001</v>
      </c>
      <c r="S139" s="3">
        <v>7775</v>
      </c>
      <c r="T139" s="5">
        <v>2467.5394937999999</v>
      </c>
      <c r="U139" s="5">
        <v>2445.5813386999998</v>
      </c>
      <c r="V139" s="3">
        <v>40154</v>
      </c>
      <c r="W139">
        <v>245.68099445999999</v>
      </c>
      <c r="X139">
        <v>259.76003410999999</v>
      </c>
      <c r="Y139">
        <v>4265</v>
      </c>
      <c r="Z139">
        <v>175.54694746000001</v>
      </c>
      <c r="AA139">
        <v>173.64029478</v>
      </c>
      <c r="AB139">
        <v>2851</v>
      </c>
      <c r="AC139">
        <v>3253.7505486999999</v>
      </c>
      <c r="AD139">
        <v>3453.5599001</v>
      </c>
      <c r="AE139">
        <v>56704</v>
      </c>
      <c r="AF139">
        <v>51435.412056000001</v>
      </c>
      <c r="AG139">
        <v>54194.713442</v>
      </c>
      <c r="AH139">
        <v>889823</v>
      </c>
      <c r="AI139">
        <v>309809.73582</v>
      </c>
      <c r="AJ139">
        <v>307319.19689000002</v>
      </c>
      <c r="AK139">
        <v>5045873.8937999997</v>
      </c>
      <c r="AL139">
        <v>809690.60314999998</v>
      </c>
      <c r="AM139">
        <v>858805.07785999996</v>
      </c>
      <c r="AN139">
        <v>14100720.573000001</v>
      </c>
      <c r="AO139">
        <v>257041.99165000001</v>
      </c>
      <c r="AP139">
        <v>252927.64817999999</v>
      </c>
      <c r="AQ139">
        <v>4152819.0554999998</v>
      </c>
      <c r="AR139">
        <v>2281</v>
      </c>
      <c r="AS139">
        <v>1290</v>
      </c>
      <c r="AT139">
        <v>953</v>
      </c>
      <c r="AU139">
        <v>966</v>
      </c>
      <c r="AV139">
        <v>1553</v>
      </c>
      <c r="AW139">
        <v>1746</v>
      </c>
      <c r="AX139">
        <v>2131</v>
      </c>
      <c r="AY139">
        <v>499</v>
      </c>
      <c r="AZ139">
        <v>221</v>
      </c>
      <c r="BA139">
        <v>7073</v>
      </c>
      <c r="BB139">
        <v>18861</v>
      </c>
      <c r="BC139">
        <v>30770</v>
      </c>
      <c r="BD139" s="24">
        <f t="shared" si="2"/>
        <v>13</v>
      </c>
    </row>
    <row r="140" spans="1:56" x14ac:dyDescent="0.35">
      <c r="A140" t="s">
        <v>681</v>
      </c>
      <c r="B140" s="18" t="s">
        <v>682</v>
      </c>
      <c r="C140" s="3">
        <v>2002</v>
      </c>
      <c r="D140" s="3">
        <v>1537</v>
      </c>
      <c r="E140" s="3">
        <v>901</v>
      </c>
      <c r="F140" s="3">
        <v>548</v>
      </c>
      <c r="G140" s="3">
        <v>1681</v>
      </c>
      <c r="H140" s="3">
        <v>1119</v>
      </c>
      <c r="I140" s="3">
        <v>611</v>
      </c>
      <c r="J140" s="3">
        <v>259</v>
      </c>
      <c r="K140" s="3">
        <v>8658</v>
      </c>
      <c r="L140" s="3">
        <v>4123</v>
      </c>
      <c r="M140" s="3">
        <v>3570</v>
      </c>
      <c r="N140" s="3">
        <v>946</v>
      </c>
      <c r="O140" s="3">
        <v>19</v>
      </c>
      <c r="P140" s="3">
        <v>0</v>
      </c>
      <c r="Q140" s="4">
        <v>638.74214563999999</v>
      </c>
      <c r="R140" s="4">
        <v>752.13675214</v>
      </c>
      <c r="S140" s="3">
        <v>6512</v>
      </c>
      <c r="T140" s="5">
        <v>6936.4474172</v>
      </c>
      <c r="U140" s="5">
        <v>7126.8191268</v>
      </c>
      <c r="V140" s="3">
        <v>61704</v>
      </c>
      <c r="W140">
        <v>441.67770060999999</v>
      </c>
      <c r="X140">
        <v>512.58951259000003</v>
      </c>
      <c r="Y140">
        <v>4438</v>
      </c>
      <c r="Z140">
        <v>400.20731237000001</v>
      </c>
      <c r="AA140">
        <v>401.94040194000002</v>
      </c>
      <c r="AB140">
        <v>3480</v>
      </c>
      <c r="AC140">
        <v>4370.3221463</v>
      </c>
      <c r="AD140">
        <v>5048.6255486</v>
      </c>
      <c r="AE140">
        <v>43711</v>
      </c>
      <c r="AF140">
        <v>73522.835898999998</v>
      </c>
      <c r="AG140">
        <v>86439.362439000004</v>
      </c>
      <c r="AH140">
        <v>748392</v>
      </c>
      <c r="AI140">
        <v>633609.63824999996</v>
      </c>
      <c r="AJ140">
        <v>647141.79122000001</v>
      </c>
      <c r="AK140">
        <v>5602953.6283</v>
      </c>
      <c r="AL140">
        <v>1166818.8174000001</v>
      </c>
      <c r="AM140">
        <v>1349345.2455</v>
      </c>
      <c r="AN140">
        <v>11682631.135</v>
      </c>
      <c r="AO140">
        <v>422246.82939000003</v>
      </c>
      <c r="AP140">
        <v>415854.12251000002</v>
      </c>
      <c r="AQ140">
        <v>3600464.9926999998</v>
      </c>
      <c r="AR140">
        <v>1740</v>
      </c>
      <c r="AS140">
        <v>971</v>
      </c>
      <c r="AT140">
        <v>804</v>
      </c>
      <c r="AU140">
        <v>951</v>
      </c>
      <c r="AV140">
        <v>1292</v>
      </c>
      <c r="AW140">
        <v>2195</v>
      </c>
      <c r="AX140">
        <v>2034</v>
      </c>
      <c r="AY140">
        <v>912</v>
      </c>
      <c r="AZ140">
        <v>534</v>
      </c>
      <c r="BA140">
        <v>5595</v>
      </c>
      <c r="BB140">
        <v>11213</v>
      </c>
      <c r="BC140">
        <v>26903</v>
      </c>
      <c r="BD140" s="24">
        <f t="shared" si="2"/>
        <v>9</v>
      </c>
    </row>
    <row r="141" spans="1:56" x14ac:dyDescent="0.35">
      <c r="A141" t="s">
        <v>683</v>
      </c>
      <c r="B141" s="18" t="s">
        <v>684</v>
      </c>
      <c r="C141" s="3">
        <v>1969</v>
      </c>
      <c r="D141" s="3">
        <v>1330</v>
      </c>
      <c r="E141" s="3">
        <v>917</v>
      </c>
      <c r="F141" s="3">
        <v>762</v>
      </c>
      <c r="G141" s="3">
        <v>1962</v>
      </c>
      <c r="H141" s="3">
        <v>1196</v>
      </c>
      <c r="I141" s="3">
        <v>682</v>
      </c>
      <c r="J141" s="3">
        <v>358</v>
      </c>
      <c r="K141" s="3">
        <v>9176</v>
      </c>
      <c r="L141" s="3">
        <v>2112</v>
      </c>
      <c r="M141" s="3">
        <v>1764</v>
      </c>
      <c r="N141" s="3">
        <v>2051</v>
      </c>
      <c r="O141" s="3">
        <v>3155</v>
      </c>
      <c r="P141" s="3">
        <v>94</v>
      </c>
      <c r="Q141" s="4">
        <v>517.69693622</v>
      </c>
      <c r="R141" s="4">
        <v>547.18831735000003</v>
      </c>
      <c r="S141" s="3">
        <v>5021</v>
      </c>
      <c r="T141" s="6">
        <v>4860.7971447</v>
      </c>
      <c r="U141" s="6">
        <v>4893.8535309999997</v>
      </c>
      <c r="V141" s="3">
        <v>44906</v>
      </c>
      <c r="W141">
        <v>351.05023469999998</v>
      </c>
      <c r="X141">
        <v>371.51264166999999</v>
      </c>
      <c r="Y141">
        <v>3409</v>
      </c>
      <c r="Z141">
        <v>303.72034538999998</v>
      </c>
      <c r="AA141">
        <v>306.45161289999999</v>
      </c>
      <c r="AB141">
        <v>2812</v>
      </c>
      <c r="AC141">
        <v>3410.1839430999999</v>
      </c>
      <c r="AD141">
        <v>3606.2554490000002</v>
      </c>
      <c r="AE141">
        <v>33091</v>
      </c>
      <c r="AF141">
        <v>59541.522620000003</v>
      </c>
      <c r="AG141">
        <v>62934.285091999998</v>
      </c>
      <c r="AH141">
        <v>577485</v>
      </c>
      <c r="AI141">
        <v>529655.11742000002</v>
      </c>
      <c r="AJ141">
        <v>532352.81495000003</v>
      </c>
      <c r="AK141">
        <v>4884869.43</v>
      </c>
      <c r="AL141">
        <v>910556.39910000004</v>
      </c>
      <c r="AM141">
        <v>964403.36771000002</v>
      </c>
      <c r="AN141">
        <v>8849365.3021000009</v>
      </c>
      <c r="AO141">
        <v>316653.92894000001</v>
      </c>
      <c r="AP141">
        <v>317733.51286999998</v>
      </c>
      <c r="AQ141">
        <v>2915522.7141</v>
      </c>
      <c r="AR141">
        <v>1592</v>
      </c>
      <c r="AS141">
        <v>821</v>
      </c>
      <c r="AT141">
        <v>606</v>
      </c>
      <c r="AU141">
        <v>806</v>
      </c>
      <c r="AV141">
        <v>1105</v>
      </c>
      <c r="AW141">
        <v>1498</v>
      </c>
      <c r="AX141">
        <v>1879</v>
      </c>
      <c r="AY141">
        <v>622</v>
      </c>
      <c r="AZ141">
        <v>311</v>
      </c>
      <c r="BA141">
        <v>3823</v>
      </c>
      <c r="BB141">
        <v>9596</v>
      </c>
      <c r="BC141">
        <v>19672</v>
      </c>
      <c r="BD141" s="24">
        <f t="shared" si="2"/>
        <v>22</v>
      </c>
    </row>
    <row r="142" spans="1:56" x14ac:dyDescent="0.35">
      <c r="A142" t="s">
        <v>421</v>
      </c>
      <c r="B142" s="18" t="s">
        <v>422</v>
      </c>
      <c r="C142" s="3">
        <v>1544</v>
      </c>
      <c r="D142" s="3">
        <v>1197</v>
      </c>
      <c r="E142" s="3">
        <v>925</v>
      </c>
      <c r="F142" s="3">
        <v>665</v>
      </c>
      <c r="G142" s="3">
        <v>1380</v>
      </c>
      <c r="H142" s="3">
        <v>909</v>
      </c>
      <c r="I142" s="3">
        <v>505</v>
      </c>
      <c r="J142" s="3">
        <v>231</v>
      </c>
      <c r="K142" s="3">
        <v>7356</v>
      </c>
      <c r="L142" s="3">
        <v>897</v>
      </c>
      <c r="M142" s="3">
        <v>799</v>
      </c>
      <c r="N142" s="3">
        <v>1859</v>
      </c>
      <c r="O142" s="3">
        <v>2158</v>
      </c>
      <c r="P142" s="3">
        <v>1643</v>
      </c>
      <c r="Q142" s="4">
        <v>675.16922635000003</v>
      </c>
      <c r="R142" s="4">
        <v>669.79336595999996</v>
      </c>
      <c r="S142" s="3">
        <v>4927</v>
      </c>
      <c r="T142" s="5">
        <v>2715.3225840999999</v>
      </c>
      <c r="U142" s="5">
        <v>2686.3784666000001</v>
      </c>
      <c r="V142" s="3">
        <v>19761</v>
      </c>
      <c r="W142">
        <v>440.03663532000002</v>
      </c>
      <c r="X142">
        <v>438.41761826999999</v>
      </c>
      <c r="Y142">
        <v>3225</v>
      </c>
      <c r="Z142">
        <v>383.40582688000001</v>
      </c>
      <c r="AA142">
        <v>379.01033169999999</v>
      </c>
      <c r="AB142">
        <v>2788</v>
      </c>
      <c r="AC142">
        <v>4463.9227915000001</v>
      </c>
      <c r="AD142">
        <v>4467.5095160000001</v>
      </c>
      <c r="AE142">
        <v>32863</v>
      </c>
      <c r="AF142">
        <v>78357.149613999994</v>
      </c>
      <c r="AG142">
        <v>77797.716149999993</v>
      </c>
      <c r="AH142">
        <v>572280</v>
      </c>
      <c r="AI142">
        <v>350176.30099000002</v>
      </c>
      <c r="AJ142">
        <v>346877.48220000003</v>
      </c>
      <c r="AK142">
        <v>2551630.7590999999</v>
      </c>
      <c r="AL142">
        <v>1171427.0101999999</v>
      </c>
      <c r="AM142">
        <v>1170627.8530999999</v>
      </c>
      <c r="AN142">
        <v>8611138.4875000007</v>
      </c>
      <c r="AO142">
        <v>381056.83124000003</v>
      </c>
      <c r="AP142">
        <v>377059.72441000002</v>
      </c>
      <c r="AQ142">
        <v>2773651.3328</v>
      </c>
      <c r="AR142">
        <v>1434</v>
      </c>
      <c r="AS142">
        <v>740</v>
      </c>
      <c r="AT142">
        <v>652</v>
      </c>
      <c r="AU142">
        <v>702</v>
      </c>
      <c r="AV142">
        <v>1027</v>
      </c>
      <c r="AW142">
        <v>1496</v>
      </c>
      <c r="AX142">
        <v>1937</v>
      </c>
      <c r="AY142">
        <v>630</v>
      </c>
      <c r="AZ142">
        <v>221</v>
      </c>
      <c r="BA142">
        <v>3586</v>
      </c>
      <c r="BB142">
        <v>9278</v>
      </c>
      <c r="BC142">
        <v>19999</v>
      </c>
      <c r="BD142" s="24">
        <f t="shared" si="2"/>
        <v>9</v>
      </c>
    </row>
    <row r="143" spans="1:56" x14ac:dyDescent="0.35">
      <c r="A143" t="s">
        <v>407</v>
      </c>
      <c r="B143" s="18" t="s">
        <v>408</v>
      </c>
      <c r="C143" s="3">
        <v>3697</v>
      </c>
      <c r="D143" s="3">
        <v>2870</v>
      </c>
      <c r="E143" s="3">
        <v>1892</v>
      </c>
      <c r="F143" s="3">
        <v>1177</v>
      </c>
      <c r="G143" s="3">
        <v>3351</v>
      </c>
      <c r="H143" s="3">
        <v>2309</v>
      </c>
      <c r="I143" s="3">
        <v>1245</v>
      </c>
      <c r="J143" s="3">
        <v>582</v>
      </c>
      <c r="K143" s="3">
        <v>17123</v>
      </c>
      <c r="L143" s="3">
        <v>1939</v>
      </c>
      <c r="M143" s="3">
        <v>5728</v>
      </c>
      <c r="N143" s="3">
        <v>6711</v>
      </c>
      <c r="O143" s="3">
        <v>2098</v>
      </c>
      <c r="P143" s="3">
        <v>647</v>
      </c>
      <c r="Q143" s="4">
        <v>407.95149516999999</v>
      </c>
      <c r="R143" s="4">
        <v>423.99112305</v>
      </c>
      <c r="S143" s="3">
        <v>7260</v>
      </c>
      <c r="T143" s="5">
        <v>2799.8142960999999</v>
      </c>
      <c r="U143" s="5">
        <v>2807.5687671999999</v>
      </c>
      <c r="V143" s="3">
        <v>48074</v>
      </c>
      <c r="W143">
        <v>380.76026483999999</v>
      </c>
      <c r="X143">
        <v>397.06827075000001</v>
      </c>
      <c r="Y143">
        <v>6799</v>
      </c>
      <c r="Z143">
        <v>466.83282226</v>
      </c>
      <c r="AA143">
        <v>471.06231385000001</v>
      </c>
      <c r="AB143">
        <v>8066</v>
      </c>
      <c r="AC143">
        <v>2787.8700152000001</v>
      </c>
      <c r="AD143">
        <v>2903.2295743</v>
      </c>
      <c r="AE143">
        <v>49712</v>
      </c>
      <c r="AF143">
        <v>47856.568975000002</v>
      </c>
      <c r="AG143">
        <v>49767.505693999999</v>
      </c>
      <c r="AH143">
        <v>852169</v>
      </c>
      <c r="AI143">
        <v>300964.70900999999</v>
      </c>
      <c r="AJ143">
        <v>301741.17559</v>
      </c>
      <c r="AK143">
        <v>5166714.1496000001</v>
      </c>
      <c r="AL143">
        <v>915897.42212</v>
      </c>
      <c r="AM143">
        <v>955362.20316000003</v>
      </c>
      <c r="AN143">
        <v>16358667.005000001</v>
      </c>
      <c r="AO143">
        <v>427368.43961</v>
      </c>
      <c r="AP143">
        <v>430092.81488999998</v>
      </c>
      <c r="AQ143">
        <v>7364479.2693999996</v>
      </c>
      <c r="AR143">
        <v>4164</v>
      </c>
      <c r="AS143">
        <v>1695</v>
      </c>
      <c r="AT143">
        <v>960</v>
      </c>
      <c r="AU143">
        <v>2082</v>
      </c>
      <c r="AV143">
        <v>2343</v>
      </c>
      <c r="AW143">
        <v>2374</v>
      </c>
      <c r="AX143">
        <v>5629</v>
      </c>
      <c r="AY143">
        <v>1842</v>
      </c>
      <c r="AZ143">
        <v>595</v>
      </c>
      <c r="BA143">
        <v>9531</v>
      </c>
      <c r="BB143">
        <v>17262</v>
      </c>
      <c r="BC143">
        <v>22919</v>
      </c>
      <c r="BD143" s="24">
        <f t="shared" si="2"/>
        <v>28</v>
      </c>
    </row>
    <row r="144" spans="1:56" x14ac:dyDescent="0.35">
      <c r="A144" t="s">
        <v>80</v>
      </c>
      <c r="B144" s="18" t="s">
        <v>81</v>
      </c>
      <c r="C144" s="3">
        <v>4041</v>
      </c>
      <c r="D144" s="3">
        <v>3186</v>
      </c>
      <c r="E144" s="3">
        <v>1989</v>
      </c>
      <c r="F144" s="3">
        <v>1154</v>
      </c>
      <c r="G144" s="3">
        <v>3412</v>
      </c>
      <c r="H144" s="3">
        <v>2232</v>
      </c>
      <c r="I144" s="3">
        <v>1146</v>
      </c>
      <c r="J144" s="3">
        <v>492</v>
      </c>
      <c r="K144" s="3">
        <v>17652</v>
      </c>
      <c r="L144" s="3">
        <v>8940</v>
      </c>
      <c r="M144" s="3">
        <v>4365</v>
      </c>
      <c r="N144" s="3">
        <v>3193</v>
      </c>
      <c r="O144" s="3">
        <v>1044</v>
      </c>
      <c r="P144" s="3">
        <v>110</v>
      </c>
      <c r="Q144" s="4">
        <v>496.81434333999999</v>
      </c>
      <c r="R144" s="4">
        <v>576.64853841000001</v>
      </c>
      <c r="S144" s="3">
        <v>10179</v>
      </c>
      <c r="T144" s="5">
        <v>2263.8587799000002</v>
      </c>
      <c r="U144" s="5">
        <v>2314.3553138000002</v>
      </c>
      <c r="V144" s="3">
        <v>40853</v>
      </c>
      <c r="W144">
        <v>393.56820424</v>
      </c>
      <c r="X144">
        <v>450.26059370000002</v>
      </c>
      <c r="Y144">
        <v>7948</v>
      </c>
      <c r="Z144">
        <v>372.55865898000002</v>
      </c>
      <c r="AA144">
        <v>372.30908678999998</v>
      </c>
      <c r="AB144">
        <v>6572</v>
      </c>
      <c r="AC144">
        <v>3533.5350489000002</v>
      </c>
      <c r="AD144">
        <v>4030.3081803999999</v>
      </c>
      <c r="AE144">
        <v>71143</v>
      </c>
      <c r="AF144">
        <v>60377.381674999997</v>
      </c>
      <c r="AG144">
        <v>69942.499433000005</v>
      </c>
      <c r="AH144">
        <v>1234625</v>
      </c>
      <c r="AI144">
        <v>263440.21464000002</v>
      </c>
      <c r="AJ144">
        <v>267891.40185999998</v>
      </c>
      <c r="AK144">
        <v>4728819.0256000003</v>
      </c>
      <c r="AL144">
        <v>1057924.2657000001</v>
      </c>
      <c r="AM144">
        <v>1207017.6046</v>
      </c>
      <c r="AN144">
        <v>21306274.756000001</v>
      </c>
      <c r="AO144">
        <v>374350.77231999999</v>
      </c>
      <c r="AP144">
        <v>367547.16850000003</v>
      </c>
      <c r="AQ144">
        <v>6487942.6184</v>
      </c>
      <c r="AR144">
        <v>3890</v>
      </c>
      <c r="AS144">
        <v>2051</v>
      </c>
      <c r="AT144">
        <v>1402</v>
      </c>
      <c r="AU144">
        <v>1980</v>
      </c>
      <c r="AV144">
        <v>2757</v>
      </c>
      <c r="AW144">
        <v>3211</v>
      </c>
      <c r="AX144">
        <v>4831</v>
      </c>
      <c r="AY144">
        <v>1303</v>
      </c>
      <c r="AZ144">
        <v>438</v>
      </c>
      <c r="BA144">
        <v>12330</v>
      </c>
      <c r="BB144">
        <v>25853</v>
      </c>
      <c r="BC144">
        <v>32960</v>
      </c>
      <c r="BD144" s="24">
        <f t="shared" si="2"/>
        <v>27</v>
      </c>
    </row>
    <row r="145" spans="1:56" x14ac:dyDescent="0.35">
      <c r="A145" t="s">
        <v>685</v>
      </c>
      <c r="B145" s="18" t="s">
        <v>686</v>
      </c>
      <c r="C145" s="3">
        <v>2174</v>
      </c>
      <c r="D145" s="3">
        <v>1810</v>
      </c>
      <c r="E145" s="3">
        <v>1275</v>
      </c>
      <c r="F145" s="3">
        <v>998</v>
      </c>
      <c r="G145" s="3">
        <v>1773</v>
      </c>
      <c r="H145" s="3">
        <v>1298</v>
      </c>
      <c r="I145" s="3">
        <v>783</v>
      </c>
      <c r="J145" s="3">
        <v>392</v>
      </c>
      <c r="K145" s="3">
        <v>10503</v>
      </c>
      <c r="L145" s="3">
        <v>94</v>
      </c>
      <c r="M145" s="3">
        <v>616</v>
      </c>
      <c r="N145" s="3">
        <v>2020</v>
      </c>
      <c r="O145" s="3">
        <v>3652</v>
      </c>
      <c r="P145" s="3">
        <v>4121</v>
      </c>
      <c r="Q145" s="4">
        <v>729.09388779000005</v>
      </c>
      <c r="R145" s="4">
        <v>680.09140246000004</v>
      </c>
      <c r="S145" s="3">
        <v>7143</v>
      </c>
      <c r="T145" s="5">
        <v>4572.5170575000002</v>
      </c>
      <c r="U145" s="5">
        <v>4497.4769114000001</v>
      </c>
      <c r="V145" s="3">
        <v>47237</v>
      </c>
      <c r="W145">
        <v>408.11013032</v>
      </c>
      <c r="X145">
        <v>384.65200419000001</v>
      </c>
      <c r="Y145">
        <v>4040</v>
      </c>
      <c r="Z145">
        <v>301.12996378999998</v>
      </c>
      <c r="AA145">
        <v>296.58192896999998</v>
      </c>
      <c r="AB145">
        <v>3115</v>
      </c>
      <c r="AC145">
        <v>3967.4439183</v>
      </c>
      <c r="AD145">
        <v>3764.3530420000002</v>
      </c>
      <c r="AE145">
        <v>39537</v>
      </c>
      <c r="AF145">
        <v>83454.808174000005</v>
      </c>
      <c r="AG145">
        <v>77999.143102000002</v>
      </c>
      <c r="AH145">
        <v>819225</v>
      </c>
      <c r="AI145">
        <v>553575.83337000001</v>
      </c>
      <c r="AJ145">
        <v>546609.08915000001</v>
      </c>
      <c r="AK145">
        <v>5741035.2632999998</v>
      </c>
      <c r="AL145">
        <v>1099329.3799000001</v>
      </c>
      <c r="AM145">
        <v>1040739.4669999999</v>
      </c>
      <c r="AN145">
        <v>10930886.620999999</v>
      </c>
      <c r="AO145">
        <v>370450.81199999998</v>
      </c>
      <c r="AP145">
        <v>366613.43075</v>
      </c>
      <c r="AQ145">
        <v>3850540.8631000002</v>
      </c>
      <c r="AR145">
        <v>1994</v>
      </c>
      <c r="AS145">
        <v>949</v>
      </c>
      <c r="AT145">
        <v>873</v>
      </c>
      <c r="AU145">
        <v>937</v>
      </c>
      <c r="AV145">
        <v>1236</v>
      </c>
      <c r="AW145">
        <v>1867</v>
      </c>
      <c r="AX145">
        <v>2152</v>
      </c>
      <c r="AY145">
        <v>636</v>
      </c>
      <c r="AZ145">
        <v>327</v>
      </c>
      <c r="BA145">
        <v>5431</v>
      </c>
      <c r="BB145">
        <v>10787</v>
      </c>
      <c r="BC145">
        <v>23319</v>
      </c>
      <c r="BD145" s="24">
        <f t="shared" si="2"/>
        <v>20</v>
      </c>
    </row>
    <row r="146" spans="1:56" x14ac:dyDescent="0.35">
      <c r="A146" t="s">
        <v>637</v>
      </c>
      <c r="B146" s="18" t="s">
        <v>638</v>
      </c>
      <c r="C146" s="3">
        <v>7355</v>
      </c>
      <c r="D146" s="3">
        <v>5539</v>
      </c>
      <c r="E146" s="3">
        <v>3501</v>
      </c>
      <c r="F146" s="3">
        <v>2247</v>
      </c>
      <c r="G146" s="3">
        <v>6220</v>
      </c>
      <c r="H146" s="3">
        <v>3732</v>
      </c>
      <c r="I146" s="3">
        <v>2014</v>
      </c>
      <c r="J146" s="3">
        <v>818</v>
      </c>
      <c r="K146" s="3">
        <v>31426</v>
      </c>
      <c r="L146" s="3">
        <v>5908</v>
      </c>
      <c r="M146" s="3">
        <v>6860</v>
      </c>
      <c r="N146" s="3">
        <v>6157</v>
      </c>
      <c r="O146" s="3">
        <v>8238</v>
      </c>
      <c r="P146" s="3">
        <v>4263</v>
      </c>
      <c r="Q146" s="4">
        <v>565.70297358000005</v>
      </c>
      <c r="R146" s="4">
        <v>572.77413607000005</v>
      </c>
      <c r="S146" s="3">
        <v>18000</v>
      </c>
      <c r="T146" s="5">
        <v>2504.1876461000002</v>
      </c>
      <c r="U146" s="5">
        <v>2508.9098199</v>
      </c>
      <c r="V146" s="3">
        <v>78845</v>
      </c>
      <c r="W146">
        <v>391.00849033999998</v>
      </c>
      <c r="X146">
        <v>393.97314325999997</v>
      </c>
      <c r="Y146">
        <v>12381</v>
      </c>
      <c r="Z146">
        <v>346.68849557999999</v>
      </c>
      <c r="AA146">
        <v>347.89664608999999</v>
      </c>
      <c r="AB146">
        <v>10933</v>
      </c>
      <c r="AC146">
        <v>3439.8149337</v>
      </c>
      <c r="AD146">
        <v>3456.1191370000001</v>
      </c>
      <c r="AE146">
        <v>108612</v>
      </c>
      <c r="AF146">
        <v>62982.106037999998</v>
      </c>
      <c r="AG146">
        <v>63706.166868</v>
      </c>
      <c r="AH146">
        <v>2002030</v>
      </c>
      <c r="AI146">
        <v>271133.05641999998</v>
      </c>
      <c r="AJ146">
        <v>271122.87125000003</v>
      </c>
      <c r="AK146">
        <v>8520307.352</v>
      </c>
      <c r="AL146">
        <v>999149.52020000003</v>
      </c>
      <c r="AM146">
        <v>1004654.3088999999</v>
      </c>
      <c r="AN146">
        <v>31572266.311000001</v>
      </c>
      <c r="AO146">
        <v>369387.16625000001</v>
      </c>
      <c r="AP146">
        <v>370882.08457000001</v>
      </c>
      <c r="AQ146">
        <v>11655340.390000001</v>
      </c>
      <c r="AR146">
        <v>6415</v>
      </c>
      <c r="AS146">
        <v>3095</v>
      </c>
      <c r="AT146">
        <v>1997</v>
      </c>
      <c r="AU146">
        <v>3411</v>
      </c>
      <c r="AV146">
        <v>4410</v>
      </c>
      <c r="AW146">
        <v>4560</v>
      </c>
      <c r="AX146">
        <v>7973</v>
      </c>
      <c r="AY146">
        <v>2263</v>
      </c>
      <c r="AZ146">
        <v>697</v>
      </c>
      <c r="BA146">
        <v>18345</v>
      </c>
      <c r="BB146">
        <v>37762</v>
      </c>
      <c r="BC146">
        <v>52505</v>
      </c>
      <c r="BD146" s="24">
        <f t="shared" si="2"/>
        <v>8</v>
      </c>
    </row>
    <row r="147" spans="1:56" x14ac:dyDescent="0.35">
      <c r="A147" t="s">
        <v>593</v>
      </c>
      <c r="B147" s="18" t="s">
        <v>594</v>
      </c>
      <c r="C147" s="3">
        <v>2892</v>
      </c>
      <c r="D147" s="3">
        <v>2307</v>
      </c>
      <c r="E147" s="3">
        <v>1246</v>
      </c>
      <c r="F147" s="3">
        <v>605</v>
      </c>
      <c r="G147" s="3">
        <v>2218</v>
      </c>
      <c r="H147" s="3">
        <v>1460</v>
      </c>
      <c r="I147" s="3">
        <v>720</v>
      </c>
      <c r="J147" s="3">
        <v>243</v>
      </c>
      <c r="K147" s="3">
        <v>11691</v>
      </c>
      <c r="L147" s="3">
        <v>6635</v>
      </c>
      <c r="M147" s="3">
        <v>1497</v>
      </c>
      <c r="N147" s="3">
        <v>2967</v>
      </c>
      <c r="O147" s="3">
        <v>592</v>
      </c>
      <c r="P147" s="3">
        <v>0</v>
      </c>
      <c r="Q147" s="4">
        <v>551.82107397000004</v>
      </c>
      <c r="R147" s="4">
        <v>630.57052433000001</v>
      </c>
      <c r="S147" s="3">
        <v>7372</v>
      </c>
      <c r="T147" s="5">
        <v>4361.5801625000004</v>
      </c>
      <c r="U147" s="5">
        <v>4484.8173809</v>
      </c>
      <c r="V147" s="3">
        <v>52432</v>
      </c>
      <c r="W147">
        <v>444.12931392000002</v>
      </c>
      <c r="X147">
        <v>498.07544265000001</v>
      </c>
      <c r="Y147">
        <v>5823</v>
      </c>
      <c r="Z147">
        <v>362.59469102999998</v>
      </c>
      <c r="AA147">
        <v>365.23821743000002</v>
      </c>
      <c r="AB147">
        <v>4270</v>
      </c>
      <c r="AC147">
        <v>3754.7872026</v>
      </c>
      <c r="AD147">
        <v>4178.9410657999997</v>
      </c>
      <c r="AE147">
        <v>48856</v>
      </c>
      <c r="AF147">
        <v>62495.752694000003</v>
      </c>
      <c r="AG147">
        <v>71173.295698000002</v>
      </c>
      <c r="AH147">
        <v>832087</v>
      </c>
      <c r="AI147">
        <v>509774.86423000001</v>
      </c>
      <c r="AJ147">
        <v>520941.44386</v>
      </c>
      <c r="AK147">
        <v>6090326.4201999996</v>
      </c>
      <c r="AL147">
        <v>1082525.9982</v>
      </c>
      <c r="AM147">
        <v>1207326.7582</v>
      </c>
      <c r="AN147">
        <v>14114857.130000001</v>
      </c>
      <c r="AO147">
        <v>383525.30215</v>
      </c>
      <c r="AP147">
        <v>380617.27619</v>
      </c>
      <c r="AQ147">
        <v>4449796.5758999996</v>
      </c>
      <c r="AR147">
        <v>2511</v>
      </c>
      <c r="AS147">
        <v>1343</v>
      </c>
      <c r="AT147">
        <v>1110</v>
      </c>
      <c r="AU147">
        <v>1316</v>
      </c>
      <c r="AV147">
        <v>1912</v>
      </c>
      <c r="AW147">
        <v>2595</v>
      </c>
      <c r="AX147">
        <v>2882</v>
      </c>
      <c r="AY147">
        <v>957</v>
      </c>
      <c r="AZ147">
        <v>431</v>
      </c>
      <c r="BA147">
        <v>6094</v>
      </c>
      <c r="BB147">
        <v>14215</v>
      </c>
      <c r="BC147">
        <v>28547</v>
      </c>
      <c r="BD147" s="24">
        <f t="shared" si="2"/>
        <v>8</v>
      </c>
    </row>
    <row r="148" spans="1:56" x14ac:dyDescent="0.35">
      <c r="A148" t="s">
        <v>687</v>
      </c>
      <c r="B148" s="18" t="s">
        <v>688</v>
      </c>
      <c r="C148" s="3">
        <v>2593</v>
      </c>
      <c r="D148" s="3">
        <v>1912</v>
      </c>
      <c r="E148" s="3">
        <v>1321</v>
      </c>
      <c r="F148" s="3">
        <v>735</v>
      </c>
      <c r="G148" s="3">
        <v>2206</v>
      </c>
      <c r="H148" s="3">
        <v>1511</v>
      </c>
      <c r="I148" s="3">
        <v>730</v>
      </c>
      <c r="J148" s="3">
        <v>357</v>
      </c>
      <c r="K148" s="3">
        <v>11365</v>
      </c>
      <c r="L148" s="3">
        <v>3690</v>
      </c>
      <c r="M148" s="3">
        <v>4492</v>
      </c>
      <c r="N148" s="3">
        <v>2654</v>
      </c>
      <c r="O148" s="3">
        <v>472</v>
      </c>
      <c r="P148" s="3">
        <v>57</v>
      </c>
      <c r="Q148" s="4">
        <v>660.73651200999996</v>
      </c>
      <c r="R148" s="4">
        <v>742.19093709000003</v>
      </c>
      <c r="S148" s="3">
        <v>8435</v>
      </c>
      <c r="T148" s="5">
        <v>5062.509427</v>
      </c>
      <c r="U148" s="5">
        <v>5140.2551694000003</v>
      </c>
      <c r="V148" s="3">
        <v>58419</v>
      </c>
      <c r="W148">
        <v>461.79186016</v>
      </c>
      <c r="X148">
        <v>514.38627365000002</v>
      </c>
      <c r="Y148">
        <v>5846</v>
      </c>
      <c r="Z148">
        <v>277.28404575000002</v>
      </c>
      <c r="AA148">
        <v>278.39859216999997</v>
      </c>
      <c r="AB148">
        <v>3164</v>
      </c>
      <c r="AC148">
        <v>4563.4826058999997</v>
      </c>
      <c r="AD148">
        <v>5067.6638802999996</v>
      </c>
      <c r="AE148">
        <v>57594</v>
      </c>
      <c r="AF148">
        <v>82445.921338</v>
      </c>
      <c r="AG148">
        <v>92533.655960999997</v>
      </c>
      <c r="AH148">
        <v>1051645</v>
      </c>
      <c r="AI148">
        <v>548503.83380999998</v>
      </c>
      <c r="AJ148">
        <v>554851.58372</v>
      </c>
      <c r="AK148">
        <v>6305888.2489999998</v>
      </c>
      <c r="AL148">
        <v>1201860.2679999999</v>
      </c>
      <c r="AM148">
        <v>1335958.55</v>
      </c>
      <c r="AN148">
        <v>15183168.921</v>
      </c>
      <c r="AO148">
        <v>330512.94131000002</v>
      </c>
      <c r="AP148">
        <v>327686.56862999999</v>
      </c>
      <c r="AQ148">
        <v>3724157.8525</v>
      </c>
      <c r="AR148">
        <v>2124</v>
      </c>
      <c r="AS148">
        <v>1205</v>
      </c>
      <c r="AT148">
        <v>1107</v>
      </c>
      <c r="AU148">
        <v>1212</v>
      </c>
      <c r="AV148">
        <v>1733</v>
      </c>
      <c r="AW148">
        <v>2901</v>
      </c>
      <c r="AX148">
        <v>2002</v>
      </c>
      <c r="AY148">
        <v>770</v>
      </c>
      <c r="AZ148">
        <v>392</v>
      </c>
      <c r="BA148">
        <v>6798</v>
      </c>
      <c r="BB148">
        <v>14853</v>
      </c>
      <c r="BC148">
        <v>35943</v>
      </c>
      <c r="BD148" s="24">
        <f t="shared" si="2"/>
        <v>7</v>
      </c>
    </row>
    <row r="149" spans="1:56" x14ac:dyDescent="0.35">
      <c r="A149" t="s">
        <v>357</v>
      </c>
      <c r="B149" s="18" t="s">
        <v>358</v>
      </c>
      <c r="C149" s="3">
        <v>2827</v>
      </c>
      <c r="D149" s="3">
        <v>2227</v>
      </c>
      <c r="E149" s="3">
        <v>1480</v>
      </c>
      <c r="F149" s="3">
        <v>966</v>
      </c>
      <c r="G149" s="3">
        <v>2374</v>
      </c>
      <c r="H149" s="3">
        <v>1592</v>
      </c>
      <c r="I149" s="3">
        <v>851</v>
      </c>
      <c r="J149" s="3">
        <v>395</v>
      </c>
      <c r="K149" s="3">
        <v>12712</v>
      </c>
      <c r="L149" s="3">
        <v>2312</v>
      </c>
      <c r="M149" s="3">
        <v>2382</v>
      </c>
      <c r="N149" s="3">
        <v>2092</v>
      </c>
      <c r="O149" s="3">
        <v>4117</v>
      </c>
      <c r="P149" s="3">
        <v>1809</v>
      </c>
      <c r="Q149" s="4">
        <v>463.14663263</v>
      </c>
      <c r="R149" s="4">
        <v>471.05097546000002</v>
      </c>
      <c r="S149" s="3">
        <v>5988</v>
      </c>
      <c r="T149" s="5">
        <v>3871.3961955999998</v>
      </c>
      <c r="U149" s="5">
        <v>3870.7520453000002</v>
      </c>
      <c r="V149" s="3">
        <v>49205</v>
      </c>
      <c r="W149">
        <v>382.27921427000001</v>
      </c>
      <c r="X149">
        <v>388.05852737999999</v>
      </c>
      <c r="Y149">
        <v>4933</v>
      </c>
      <c r="Z149">
        <v>353.50825057999998</v>
      </c>
      <c r="AA149">
        <v>352.97356827999999</v>
      </c>
      <c r="AB149">
        <v>4487</v>
      </c>
      <c r="AC149">
        <v>3911.9493424000002</v>
      </c>
      <c r="AD149">
        <v>3972.7029578000001</v>
      </c>
      <c r="AE149">
        <v>50501</v>
      </c>
      <c r="AF149">
        <v>54731.880081000003</v>
      </c>
      <c r="AG149">
        <v>55650.487728</v>
      </c>
      <c r="AH149">
        <v>707429</v>
      </c>
      <c r="AI149">
        <v>451078.85502999998</v>
      </c>
      <c r="AJ149">
        <v>450755.81338000001</v>
      </c>
      <c r="AK149">
        <v>5730007.8997</v>
      </c>
      <c r="AL149">
        <v>981993.71554</v>
      </c>
      <c r="AM149">
        <v>996889.65891</v>
      </c>
      <c r="AN149">
        <v>12672461.344000001</v>
      </c>
      <c r="AO149">
        <v>377338.75420999998</v>
      </c>
      <c r="AP149">
        <v>376027.44780999998</v>
      </c>
      <c r="AQ149">
        <v>4780060.9165000003</v>
      </c>
      <c r="AR149">
        <v>2680</v>
      </c>
      <c r="AS149">
        <v>1364</v>
      </c>
      <c r="AT149">
        <v>767</v>
      </c>
      <c r="AU149">
        <v>1478</v>
      </c>
      <c r="AV149">
        <v>1827</v>
      </c>
      <c r="AW149">
        <v>1628</v>
      </c>
      <c r="AX149">
        <v>3148</v>
      </c>
      <c r="AY149">
        <v>1058</v>
      </c>
      <c r="AZ149">
        <v>281</v>
      </c>
      <c r="BA149">
        <v>7315</v>
      </c>
      <c r="BB149">
        <v>17044</v>
      </c>
      <c r="BC149">
        <v>26142</v>
      </c>
      <c r="BD149" s="24">
        <f t="shared" si="2"/>
        <v>9</v>
      </c>
    </row>
    <row r="150" spans="1:56" x14ac:dyDescent="0.35">
      <c r="A150" t="s">
        <v>639</v>
      </c>
      <c r="B150" s="18" t="s">
        <v>640</v>
      </c>
      <c r="C150" s="3">
        <v>12892</v>
      </c>
      <c r="D150" s="3">
        <v>9810</v>
      </c>
      <c r="E150" s="3">
        <v>6386</v>
      </c>
      <c r="F150" s="3">
        <v>3754</v>
      </c>
      <c r="G150" s="3">
        <v>10221</v>
      </c>
      <c r="H150" s="3">
        <v>6864</v>
      </c>
      <c r="I150" s="3">
        <v>3678</v>
      </c>
      <c r="J150" s="3">
        <v>1573</v>
      </c>
      <c r="K150" s="3">
        <v>55178</v>
      </c>
      <c r="L150" s="3">
        <v>13000</v>
      </c>
      <c r="M150" s="3">
        <v>8007</v>
      </c>
      <c r="N150" s="3">
        <v>9819</v>
      </c>
      <c r="O150" s="3">
        <v>12871</v>
      </c>
      <c r="P150" s="3">
        <v>11481</v>
      </c>
      <c r="Q150" s="4">
        <v>566.13930321999999</v>
      </c>
      <c r="R150" s="4">
        <v>575.48298235000004</v>
      </c>
      <c r="S150" s="3">
        <v>31754</v>
      </c>
      <c r="T150" s="5">
        <v>3350.1210640999998</v>
      </c>
      <c r="U150" s="5">
        <v>3366.7222443999999</v>
      </c>
      <c r="V150" s="3">
        <v>185769</v>
      </c>
      <c r="W150">
        <v>396.41018467999999</v>
      </c>
      <c r="X150">
        <v>400.64880930999999</v>
      </c>
      <c r="Y150">
        <v>22107</v>
      </c>
      <c r="Z150">
        <v>318.30930911000002</v>
      </c>
      <c r="AA150">
        <v>318.73210337</v>
      </c>
      <c r="AB150">
        <v>17587</v>
      </c>
      <c r="AC150">
        <v>4210.2386770000003</v>
      </c>
      <c r="AD150">
        <v>4247.9430208000003</v>
      </c>
      <c r="AE150">
        <v>234393</v>
      </c>
      <c r="AF150">
        <v>65684.918468999997</v>
      </c>
      <c r="AG150">
        <v>66693.428539999994</v>
      </c>
      <c r="AH150">
        <v>3680010</v>
      </c>
      <c r="AI150">
        <v>417125.84048000001</v>
      </c>
      <c r="AJ150">
        <v>418554.46279999998</v>
      </c>
      <c r="AK150">
        <v>23094998.147999998</v>
      </c>
      <c r="AL150">
        <v>1135082.5001000001</v>
      </c>
      <c r="AM150">
        <v>1145290.19</v>
      </c>
      <c r="AN150">
        <v>63194822.103</v>
      </c>
      <c r="AO150">
        <v>328737.11244</v>
      </c>
      <c r="AP150">
        <v>328642.26724999998</v>
      </c>
      <c r="AQ150">
        <v>18133823.022999998</v>
      </c>
      <c r="AR150">
        <v>11390</v>
      </c>
      <c r="AS150">
        <v>5733</v>
      </c>
      <c r="AT150">
        <v>4402</v>
      </c>
      <c r="AU150">
        <v>5411</v>
      </c>
      <c r="AV150">
        <v>7467</v>
      </c>
      <c r="AW150">
        <v>9229</v>
      </c>
      <c r="AX150">
        <v>12271</v>
      </c>
      <c r="AY150">
        <v>3885</v>
      </c>
      <c r="AZ150">
        <v>1431</v>
      </c>
      <c r="BA150">
        <v>31637</v>
      </c>
      <c r="BB150">
        <v>73236</v>
      </c>
      <c r="BC150">
        <v>129520</v>
      </c>
      <c r="BD150" s="24">
        <f t="shared" si="2"/>
        <v>5</v>
      </c>
    </row>
    <row r="151" spans="1:56" x14ac:dyDescent="0.35">
      <c r="A151" t="s">
        <v>92</v>
      </c>
      <c r="B151" s="18" t="s">
        <v>93</v>
      </c>
      <c r="C151" s="3">
        <v>4268</v>
      </c>
      <c r="D151" s="3">
        <v>3331</v>
      </c>
      <c r="E151" s="3">
        <v>2339</v>
      </c>
      <c r="F151" s="3">
        <v>1435</v>
      </c>
      <c r="G151" s="3">
        <v>3340</v>
      </c>
      <c r="H151" s="3">
        <v>2333</v>
      </c>
      <c r="I151" s="3">
        <v>1304</v>
      </c>
      <c r="J151" s="3">
        <v>602</v>
      </c>
      <c r="K151" s="3">
        <v>18952</v>
      </c>
      <c r="L151" s="3">
        <v>7673</v>
      </c>
      <c r="M151" s="3">
        <v>5023</v>
      </c>
      <c r="N151" s="3">
        <v>4129</v>
      </c>
      <c r="O151" s="3">
        <v>1736</v>
      </c>
      <c r="P151" s="3">
        <v>391</v>
      </c>
      <c r="Q151" s="4">
        <v>427.00213442</v>
      </c>
      <c r="R151" s="4">
        <v>487.60025327</v>
      </c>
      <c r="S151" s="3">
        <v>9241</v>
      </c>
      <c r="T151" s="5">
        <v>2288.9552870000002</v>
      </c>
      <c r="U151" s="5">
        <v>2310.5740818999998</v>
      </c>
      <c r="V151" s="3">
        <v>43790</v>
      </c>
      <c r="W151">
        <v>436.81712856000001</v>
      </c>
      <c r="X151">
        <v>494.40692274999998</v>
      </c>
      <c r="Y151">
        <v>9370</v>
      </c>
      <c r="Z151">
        <v>284.14321787</v>
      </c>
      <c r="AA151">
        <v>280.49810045999999</v>
      </c>
      <c r="AB151">
        <v>5316</v>
      </c>
      <c r="AC151">
        <v>3433.0361545000001</v>
      </c>
      <c r="AD151">
        <v>3890.8294639000001</v>
      </c>
      <c r="AE151">
        <v>73739</v>
      </c>
      <c r="AF151">
        <v>55810.912218999998</v>
      </c>
      <c r="AG151">
        <v>63688.265091000001</v>
      </c>
      <c r="AH151">
        <v>1207020</v>
      </c>
      <c r="AI151">
        <v>258841.51370000001</v>
      </c>
      <c r="AJ151">
        <v>260471.11077999999</v>
      </c>
      <c r="AK151">
        <v>4936448.4914999995</v>
      </c>
      <c r="AL151">
        <v>1088587.3944999999</v>
      </c>
      <c r="AM151">
        <v>1232263.0037</v>
      </c>
      <c r="AN151">
        <v>23353848.447000001</v>
      </c>
      <c r="AO151">
        <v>279977.39403000002</v>
      </c>
      <c r="AP151">
        <v>271930.63371000002</v>
      </c>
      <c r="AQ151">
        <v>5153629.37</v>
      </c>
      <c r="AR151">
        <v>3210</v>
      </c>
      <c r="AS151">
        <v>2026</v>
      </c>
      <c r="AT151">
        <v>1621</v>
      </c>
      <c r="AU151">
        <v>2105</v>
      </c>
      <c r="AV151">
        <v>3211</v>
      </c>
      <c r="AW151">
        <v>4054</v>
      </c>
      <c r="AX151">
        <v>3440</v>
      </c>
      <c r="AY151">
        <v>1320</v>
      </c>
      <c r="AZ151">
        <v>556</v>
      </c>
      <c r="BA151">
        <v>10490</v>
      </c>
      <c r="BB151">
        <v>25175</v>
      </c>
      <c r="BC151">
        <v>38074</v>
      </c>
      <c r="BD151" s="24">
        <f t="shared" si="2"/>
        <v>9</v>
      </c>
    </row>
    <row r="152" spans="1:56" x14ac:dyDescent="0.35">
      <c r="A152" t="s">
        <v>249</v>
      </c>
      <c r="B152" s="18" t="s">
        <v>250</v>
      </c>
      <c r="C152" s="3">
        <v>2468</v>
      </c>
      <c r="D152" s="3">
        <v>2024</v>
      </c>
      <c r="E152" s="3">
        <v>1481</v>
      </c>
      <c r="F152" s="3">
        <v>1107</v>
      </c>
      <c r="G152" s="3">
        <v>1973</v>
      </c>
      <c r="H152" s="3">
        <v>1533</v>
      </c>
      <c r="I152" s="3">
        <v>906</v>
      </c>
      <c r="J152" s="3">
        <v>441</v>
      </c>
      <c r="K152" s="3">
        <v>11933</v>
      </c>
      <c r="L152" s="3">
        <v>81</v>
      </c>
      <c r="M152" s="3">
        <v>1769</v>
      </c>
      <c r="N152" s="3">
        <v>2865</v>
      </c>
      <c r="O152" s="3">
        <v>4588</v>
      </c>
      <c r="P152" s="3">
        <v>2630</v>
      </c>
      <c r="Q152" s="4">
        <v>465.63430208</v>
      </c>
      <c r="R152" s="4">
        <v>449.84496774000002</v>
      </c>
      <c r="S152" s="3">
        <v>5368</v>
      </c>
      <c r="T152" s="5">
        <v>2521.9690771999999</v>
      </c>
      <c r="U152" s="5">
        <v>2481.1866252999998</v>
      </c>
      <c r="V152" s="3">
        <v>29608</v>
      </c>
      <c r="W152">
        <v>338.92567485000001</v>
      </c>
      <c r="X152">
        <v>331.01483281999998</v>
      </c>
      <c r="Y152">
        <v>3950</v>
      </c>
      <c r="Z152">
        <v>311.08100296999999</v>
      </c>
      <c r="AA152">
        <v>306.88008044999998</v>
      </c>
      <c r="AB152">
        <v>3662</v>
      </c>
      <c r="AC152">
        <v>3718.9280531999998</v>
      </c>
      <c r="AD152">
        <v>3654.9903629</v>
      </c>
      <c r="AE152">
        <v>43615</v>
      </c>
      <c r="AF152">
        <v>54437.107086000004</v>
      </c>
      <c r="AG152">
        <v>52706.360513</v>
      </c>
      <c r="AH152">
        <v>628945</v>
      </c>
      <c r="AI152">
        <v>285413.81818</v>
      </c>
      <c r="AJ152">
        <v>281861.42064999999</v>
      </c>
      <c r="AK152">
        <v>3363452.3325999998</v>
      </c>
      <c r="AL152">
        <v>931470.25717999996</v>
      </c>
      <c r="AM152">
        <v>914195.95345999999</v>
      </c>
      <c r="AN152">
        <v>10909100.312999999</v>
      </c>
      <c r="AO152">
        <v>348256.40941999998</v>
      </c>
      <c r="AP152">
        <v>344181.11801999999</v>
      </c>
      <c r="AQ152">
        <v>4107113.2814000002</v>
      </c>
      <c r="AR152">
        <v>2362</v>
      </c>
      <c r="AS152">
        <v>1016</v>
      </c>
      <c r="AT152">
        <v>655</v>
      </c>
      <c r="AU152">
        <v>1059</v>
      </c>
      <c r="AV152">
        <v>1373</v>
      </c>
      <c r="AW152">
        <v>1518</v>
      </c>
      <c r="AX152">
        <v>2630</v>
      </c>
      <c r="AY152">
        <v>823</v>
      </c>
      <c r="AZ152">
        <v>209</v>
      </c>
      <c r="BA152">
        <v>5928</v>
      </c>
      <c r="BB152">
        <v>14733</v>
      </c>
      <c r="BC152">
        <v>22954</v>
      </c>
      <c r="BD152" s="24">
        <f t="shared" si="2"/>
        <v>5</v>
      </c>
    </row>
    <row r="153" spans="1:56" x14ac:dyDescent="0.35">
      <c r="A153" t="s">
        <v>689</v>
      </c>
      <c r="B153" s="18" t="s">
        <v>690</v>
      </c>
      <c r="C153" s="3">
        <v>3019</v>
      </c>
      <c r="D153" s="3">
        <v>2261</v>
      </c>
      <c r="E153" s="3">
        <v>1508</v>
      </c>
      <c r="F153" s="3">
        <v>948</v>
      </c>
      <c r="G153" s="3">
        <v>2361</v>
      </c>
      <c r="H153" s="3">
        <v>1575</v>
      </c>
      <c r="I153" s="3">
        <v>838</v>
      </c>
      <c r="J153" s="3">
        <v>369</v>
      </c>
      <c r="K153" s="3">
        <v>12879</v>
      </c>
      <c r="L153" s="3">
        <v>4522</v>
      </c>
      <c r="M153" s="3">
        <v>4619</v>
      </c>
      <c r="N153" s="3">
        <v>2814</v>
      </c>
      <c r="O153" s="3">
        <v>646</v>
      </c>
      <c r="P153" s="3">
        <v>278</v>
      </c>
      <c r="Q153" s="4">
        <v>689.14475659000004</v>
      </c>
      <c r="R153" s="4">
        <v>776.76838264000003</v>
      </c>
      <c r="S153" s="3">
        <v>10004</v>
      </c>
      <c r="T153" s="5">
        <v>5290.7223805000003</v>
      </c>
      <c r="U153" s="5">
        <v>5343.3496389000002</v>
      </c>
      <c r="V153" s="3">
        <v>68817</v>
      </c>
      <c r="W153">
        <v>412.93299604999999</v>
      </c>
      <c r="X153">
        <v>460.98299557000001</v>
      </c>
      <c r="Y153">
        <v>5937</v>
      </c>
      <c r="Z153">
        <v>387.72149071000001</v>
      </c>
      <c r="AA153">
        <v>384.96777700000001</v>
      </c>
      <c r="AB153">
        <v>4958</v>
      </c>
      <c r="AC153">
        <v>4631.2797607000002</v>
      </c>
      <c r="AD153">
        <v>5163.1337837000001</v>
      </c>
      <c r="AE153">
        <v>66496</v>
      </c>
      <c r="AF153">
        <v>79239.474528999999</v>
      </c>
      <c r="AG153">
        <v>89243.186583000002</v>
      </c>
      <c r="AH153">
        <v>1149363</v>
      </c>
      <c r="AI153">
        <v>553751.19536000001</v>
      </c>
      <c r="AJ153">
        <v>557138.41835000005</v>
      </c>
      <c r="AK153">
        <v>7175385.6898999996</v>
      </c>
      <c r="AL153">
        <v>1172897.9154999999</v>
      </c>
      <c r="AM153">
        <v>1307507.7252</v>
      </c>
      <c r="AN153">
        <v>16839391.993000001</v>
      </c>
      <c r="AO153">
        <v>385582.70071</v>
      </c>
      <c r="AP153">
        <v>377882.21198000002</v>
      </c>
      <c r="AQ153">
        <v>4866745.0080000004</v>
      </c>
      <c r="AR153">
        <v>2703</v>
      </c>
      <c r="AS153">
        <v>1304</v>
      </c>
      <c r="AT153">
        <v>1137</v>
      </c>
      <c r="AU153">
        <v>1259</v>
      </c>
      <c r="AV153">
        <v>1854</v>
      </c>
      <c r="AW153">
        <v>2824</v>
      </c>
      <c r="AX153">
        <v>3309</v>
      </c>
      <c r="AY153">
        <v>1038</v>
      </c>
      <c r="AZ153">
        <v>611</v>
      </c>
      <c r="BA153">
        <v>7873</v>
      </c>
      <c r="BB153">
        <v>16514</v>
      </c>
      <c r="BC153">
        <v>42109</v>
      </c>
      <c r="BD153" s="24">
        <f t="shared" si="2"/>
        <v>8</v>
      </c>
    </row>
    <row r="154" spans="1:56" x14ac:dyDescent="0.35">
      <c r="A154" t="s">
        <v>481</v>
      </c>
      <c r="B154" s="18" t="s">
        <v>482</v>
      </c>
      <c r="C154" s="3">
        <v>2204</v>
      </c>
      <c r="D154" s="3">
        <v>1565</v>
      </c>
      <c r="E154" s="3">
        <v>996</v>
      </c>
      <c r="F154" s="3">
        <v>736</v>
      </c>
      <c r="G154" s="3">
        <v>1979</v>
      </c>
      <c r="H154" s="3">
        <v>1302</v>
      </c>
      <c r="I154" s="3">
        <v>571</v>
      </c>
      <c r="J154" s="3">
        <v>263</v>
      </c>
      <c r="K154" s="3">
        <v>9616</v>
      </c>
      <c r="L154" s="3">
        <v>255</v>
      </c>
      <c r="M154" s="3">
        <v>984</v>
      </c>
      <c r="N154" s="3">
        <v>2358</v>
      </c>
      <c r="O154" s="3">
        <v>3078</v>
      </c>
      <c r="P154" s="3">
        <v>2941</v>
      </c>
      <c r="Q154" s="4">
        <v>473.91628463000001</v>
      </c>
      <c r="R154" s="4">
        <v>432.61231280999999</v>
      </c>
      <c r="S154" s="3">
        <v>4160</v>
      </c>
      <c r="T154" s="5">
        <v>3674.9085411000001</v>
      </c>
      <c r="U154" s="5">
        <v>3655.0540765000001</v>
      </c>
      <c r="V154" s="3">
        <v>35147</v>
      </c>
      <c r="W154">
        <v>438.17624202000002</v>
      </c>
      <c r="X154">
        <v>401.62229617000003</v>
      </c>
      <c r="Y154">
        <v>3862</v>
      </c>
      <c r="Z154">
        <v>379.03901747999998</v>
      </c>
      <c r="AA154">
        <v>383.73544092999998</v>
      </c>
      <c r="AB154">
        <v>3690</v>
      </c>
      <c r="AC154">
        <v>4323.4429817</v>
      </c>
      <c r="AD154">
        <v>3949.1472546</v>
      </c>
      <c r="AE154">
        <v>37975</v>
      </c>
      <c r="AF154">
        <v>57059.967557000004</v>
      </c>
      <c r="AG154">
        <v>52063.955907000003</v>
      </c>
      <c r="AH154">
        <v>500647</v>
      </c>
      <c r="AI154">
        <v>407290.18634000001</v>
      </c>
      <c r="AJ154">
        <v>405265.85268000001</v>
      </c>
      <c r="AK154">
        <v>3897036.4393000002</v>
      </c>
      <c r="AL154">
        <v>1154298.2467</v>
      </c>
      <c r="AM154">
        <v>1056253.7633</v>
      </c>
      <c r="AN154">
        <v>10156936.187999999</v>
      </c>
      <c r="AO154">
        <v>405897.25419000001</v>
      </c>
      <c r="AP154">
        <v>415789.85080999997</v>
      </c>
      <c r="AQ154">
        <v>3998235.2053999999</v>
      </c>
      <c r="AR154">
        <v>1993</v>
      </c>
      <c r="AS154">
        <v>887</v>
      </c>
      <c r="AT154">
        <v>667</v>
      </c>
      <c r="AU154">
        <v>920</v>
      </c>
      <c r="AV154">
        <v>1255</v>
      </c>
      <c r="AW154">
        <v>1687</v>
      </c>
      <c r="AX154">
        <v>2477</v>
      </c>
      <c r="AY154">
        <v>724</v>
      </c>
      <c r="AZ154">
        <v>489</v>
      </c>
      <c r="BA154">
        <v>4724</v>
      </c>
      <c r="BB154">
        <v>10964</v>
      </c>
      <c r="BC154">
        <v>22287</v>
      </c>
      <c r="BD154" s="24">
        <f t="shared" si="2"/>
        <v>9</v>
      </c>
    </row>
    <row r="155" spans="1:56" x14ac:dyDescent="0.35">
      <c r="A155" t="s">
        <v>391</v>
      </c>
      <c r="B155" s="18" t="s">
        <v>392</v>
      </c>
      <c r="C155" s="3">
        <v>1444</v>
      </c>
      <c r="D155" s="3">
        <v>1181</v>
      </c>
      <c r="E155" s="3">
        <v>825</v>
      </c>
      <c r="F155" s="3">
        <v>608</v>
      </c>
      <c r="G155" s="3">
        <v>1128</v>
      </c>
      <c r="H155" s="3">
        <v>867</v>
      </c>
      <c r="I155" s="3">
        <v>477</v>
      </c>
      <c r="J155" s="3">
        <v>215</v>
      </c>
      <c r="K155" s="3">
        <v>6745</v>
      </c>
      <c r="L155" s="3">
        <v>1826</v>
      </c>
      <c r="M155" s="3">
        <v>1597</v>
      </c>
      <c r="N155" s="3">
        <v>1591</v>
      </c>
      <c r="O155" s="3">
        <v>1458</v>
      </c>
      <c r="P155" s="3">
        <v>273</v>
      </c>
      <c r="Q155" s="4">
        <v>468.79416801999997</v>
      </c>
      <c r="R155" s="4">
        <v>513.71386212000004</v>
      </c>
      <c r="S155" s="3">
        <v>3465</v>
      </c>
      <c r="T155" s="5">
        <v>2350.8932722999998</v>
      </c>
      <c r="U155" s="5">
        <v>2342.4759081000002</v>
      </c>
      <c r="V155" s="3">
        <v>15800</v>
      </c>
      <c r="W155">
        <v>341.59101046000001</v>
      </c>
      <c r="X155">
        <v>373.46182356999998</v>
      </c>
      <c r="Y155">
        <v>2519</v>
      </c>
      <c r="Z155">
        <v>280.48448737000001</v>
      </c>
      <c r="AA155">
        <v>275.31504818000002</v>
      </c>
      <c r="AB155">
        <v>1857</v>
      </c>
      <c r="AC155">
        <v>3538.8904059000001</v>
      </c>
      <c r="AD155">
        <v>3887.0274276999999</v>
      </c>
      <c r="AE155">
        <v>26218</v>
      </c>
      <c r="AF155">
        <v>55230.699552999999</v>
      </c>
      <c r="AG155">
        <v>60552.112675999997</v>
      </c>
      <c r="AH155">
        <v>408424</v>
      </c>
      <c r="AI155">
        <v>281923.315</v>
      </c>
      <c r="AJ155">
        <v>280816.17774000001</v>
      </c>
      <c r="AK155">
        <v>1894105.1188999999</v>
      </c>
      <c r="AL155">
        <v>938838.92151000001</v>
      </c>
      <c r="AM155">
        <v>1029153.9627</v>
      </c>
      <c r="AN155">
        <v>6941643.4781999998</v>
      </c>
      <c r="AO155">
        <v>298830.83110000001</v>
      </c>
      <c r="AP155">
        <v>290120.90418000001</v>
      </c>
      <c r="AQ155">
        <v>1956865.4987000001</v>
      </c>
      <c r="AR155">
        <v>1278</v>
      </c>
      <c r="AS155">
        <v>734</v>
      </c>
      <c r="AT155">
        <v>349</v>
      </c>
      <c r="AU155">
        <v>716</v>
      </c>
      <c r="AV155">
        <v>1026</v>
      </c>
      <c r="AW155">
        <v>777</v>
      </c>
      <c r="AX155">
        <v>1398</v>
      </c>
      <c r="AY155">
        <v>376</v>
      </c>
      <c r="AZ155">
        <v>83</v>
      </c>
      <c r="BA155">
        <v>4641</v>
      </c>
      <c r="BB155">
        <v>11513</v>
      </c>
      <c r="BC155">
        <v>10064</v>
      </c>
      <c r="BD155" s="24">
        <f t="shared" si="2"/>
        <v>7</v>
      </c>
    </row>
    <row r="156" spans="1:56" x14ac:dyDescent="0.35">
      <c r="A156" t="s">
        <v>595</v>
      </c>
      <c r="B156" s="18" t="s">
        <v>596</v>
      </c>
      <c r="C156" s="3">
        <v>7777</v>
      </c>
      <c r="D156" s="3">
        <v>6000</v>
      </c>
      <c r="E156" s="3">
        <v>3590</v>
      </c>
      <c r="F156" s="3">
        <v>1974</v>
      </c>
      <c r="G156" s="3">
        <v>6261</v>
      </c>
      <c r="H156" s="3">
        <v>4189</v>
      </c>
      <c r="I156" s="3">
        <v>2012</v>
      </c>
      <c r="J156" s="3">
        <v>779</v>
      </c>
      <c r="K156" s="3">
        <v>32582</v>
      </c>
      <c r="L156" s="3">
        <v>19101</v>
      </c>
      <c r="M156" s="3">
        <v>5272</v>
      </c>
      <c r="N156" s="3">
        <v>2700</v>
      </c>
      <c r="O156" s="3">
        <v>4468</v>
      </c>
      <c r="P156" s="3">
        <v>1041</v>
      </c>
      <c r="Q156" s="4">
        <v>483.43599332999997</v>
      </c>
      <c r="R156" s="4">
        <v>559.69553741000004</v>
      </c>
      <c r="S156" s="3">
        <v>18236</v>
      </c>
      <c r="T156" s="5">
        <v>4749.1628387999999</v>
      </c>
      <c r="U156" s="5">
        <v>4887.7601129000004</v>
      </c>
      <c r="V156" s="3">
        <v>159253</v>
      </c>
      <c r="W156">
        <v>415.86258837999998</v>
      </c>
      <c r="X156">
        <v>472.28531091000002</v>
      </c>
      <c r="Y156">
        <v>15388</v>
      </c>
      <c r="Z156">
        <v>339.29875883</v>
      </c>
      <c r="AA156">
        <v>340.43336812000001</v>
      </c>
      <c r="AB156">
        <v>11092</v>
      </c>
      <c r="AC156">
        <v>4044.7636768000002</v>
      </c>
      <c r="AD156">
        <v>4567.2764103</v>
      </c>
      <c r="AE156">
        <v>148811</v>
      </c>
      <c r="AF156">
        <v>55363.321800999998</v>
      </c>
      <c r="AG156">
        <v>63902.952550000002</v>
      </c>
      <c r="AH156">
        <v>2082086</v>
      </c>
      <c r="AI156">
        <v>570655.75266</v>
      </c>
      <c r="AJ156">
        <v>583556.49011999997</v>
      </c>
      <c r="AK156">
        <v>19013437.561000001</v>
      </c>
      <c r="AL156">
        <v>1045670.9239000001</v>
      </c>
      <c r="AM156">
        <v>1182023.3341999999</v>
      </c>
      <c r="AN156">
        <v>38512684.273999996</v>
      </c>
      <c r="AO156">
        <v>339844.08029000001</v>
      </c>
      <c r="AP156">
        <v>334846.72921000002</v>
      </c>
      <c r="AQ156">
        <v>10909976.130999999</v>
      </c>
      <c r="AR156">
        <v>6230</v>
      </c>
      <c r="AS156">
        <v>3678</v>
      </c>
      <c r="AT156">
        <v>2983</v>
      </c>
      <c r="AU156">
        <v>3468</v>
      </c>
      <c r="AV156">
        <v>4957</v>
      </c>
      <c r="AW156">
        <v>6963</v>
      </c>
      <c r="AX156">
        <v>6846</v>
      </c>
      <c r="AY156">
        <v>2938</v>
      </c>
      <c r="AZ156">
        <v>1308</v>
      </c>
      <c r="BA156">
        <v>17001</v>
      </c>
      <c r="BB156">
        <v>43345</v>
      </c>
      <c r="BC156">
        <v>88465</v>
      </c>
      <c r="BD156" s="24">
        <f t="shared" si="2"/>
        <v>9</v>
      </c>
    </row>
    <row r="157" spans="1:56" x14ac:dyDescent="0.35">
      <c r="A157" t="s">
        <v>124</v>
      </c>
      <c r="B157" s="18" t="s">
        <v>125</v>
      </c>
      <c r="C157" s="3">
        <v>2874</v>
      </c>
      <c r="D157" s="3">
        <v>2110</v>
      </c>
      <c r="E157" s="3">
        <v>1235</v>
      </c>
      <c r="F157" s="3">
        <v>820</v>
      </c>
      <c r="G157" s="3">
        <v>2553</v>
      </c>
      <c r="H157" s="3">
        <v>1658</v>
      </c>
      <c r="I157" s="3">
        <v>841</v>
      </c>
      <c r="J157" s="3">
        <v>340</v>
      </c>
      <c r="K157" s="3">
        <v>12431</v>
      </c>
      <c r="L157" s="3">
        <v>2852</v>
      </c>
      <c r="M157" s="3">
        <v>4091</v>
      </c>
      <c r="N157" s="3">
        <v>2639</v>
      </c>
      <c r="O157" s="3">
        <v>2103</v>
      </c>
      <c r="P157" s="3">
        <v>746</v>
      </c>
      <c r="Q157" s="4">
        <v>518.93178002000002</v>
      </c>
      <c r="R157" s="4">
        <v>547.50221221000004</v>
      </c>
      <c r="S157" s="3">
        <v>6806</v>
      </c>
      <c r="T157" s="5">
        <v>3424.5334910000001</v>
      </c>
      <c r="U157" s="5">
        <v>3470.2759231</v>
      </c>
      <c r="V157" s="3">
        <v>43139</v>
      </c>
      <c r="W157">
        <v>426.58332890000003</v>
      </c>
      <c r="X157">
        <v>447.34936850999998</v>
      </c>
      <c r="Y157">
        <v>5561</v>
      </c>
      <c r="Z157">
        <v>342.36256115999998</v>
      </c>
      <c r="AA157">
        <v>347.51830102000002</v>
      </c>
      <c r="AB157">
        <v>4320</v>
      </c>
      <c r="AC157">
        <v>3855.9506179999998</v>
      </c>
      <c r="AD157">
        <v>4021.7198938000001</v>
      </c>
      <c r="AE157">
        <v>49994</v>
      </c>
      <c r="AF157">
        <v>60064.364589999997</v>
      </c>
      <c r="AG157">
        <v>63303.917625000002</v>
      </c>
      <c r="AH157">
        <v>786931</v>
      </c>
      <c r="AI157">
        <v>415154.84937000001</v>
      </c>
      <c r="AJ157">
        <v>419422.67622999998</v>
      </c>
      <c r="AK157">
        <v>5213843.2883000001</v>
      </c>
      <c r="AL157">
        <v>1104515.5231000001</v>
      </c>
      <c r="AM157">
        <v>1154615.3961</v>
      </c>
      <c r="AN157">
        <v>14353023.988</v>
      </c>
      <c r="AO157">
        <v>371273.85362000001</v>
      </c>
      <c r="AP157">
        <v>375320.62821</v>
      </c>
      <c r="AQ157">
        <v>4665610.7291999999</v>
      </c>
      <c r="AR157">
        <v>2327</v>
      </c>
      <c r="AS157">
        <v>1304</v>
      </c>
      <c r="AT157">
        <v>1102</v>
      </c>
      <c r="AU157">
        <v>1177</v>
      </c>
      <c r="AV157">
        <v>1786</v>
      </c>
      <c r="AW157">
        <v>2598</v>
      </c>
      <c r="AX157">
        <v>2794</v>
      </c>
      <c r="AY157">
        <v>1092</v>
      </c>
      <c r="AZ157">
        <v>434</v>
      </c>
      <c r="BA157">
        <v>5293</v>
      </c>
      <c r="BB157">
        <v>13094</v>
      </c>
      <c r="BC157">
        <v>31607</v>
      </c>
      <c r="BD157" s="24">
        <f t="shared" si="2"/>
        <v>5</v>
      </c>
    </row>
    <row r="158" spans="1:56" x14ac:dyDescent="0.35">
      <c r="A158" t="s">
        <v>335</v>
      </c>
      <c r="B158" s="18" t="s">
        <v>336</v>
      </c>
      <c r="C158" s="3">
        <v>3021</v>
      </c>
      <c r="D158" s="3">
        <v>2366</v>
      </c>
      <c r="E158" s="3">
        <v>1528</v>
      </c>
      <c r="F158" s="3">
        <v>1024</v>
      </c>
      <c r="G158" s="3">
        <v>2589</v>
      </c>
      <c r="H158" s="3">
        <v>1735</v>
      </c>
      <c r="I158" s="3">
        <v>873</v>
      </c>
      <c r="J158" s="3">
        <v>376</v>
      </c>
      <c r="K158" s="3">
        <v>13512</v>
      </c>
      <c r="L158" s="3">
        <v>715</v>
      </c>
      <c r="M158" s="3">
        <v>1701</v>
      </c>
      <c r="N158" s="3">
        <v>3198</v>
      </c>
      <c r="O158" s="3">
        <v>3002</v>
      </c>
      <c r="P158" s="3">
        <v>4896</v>
      </c>
      <c r="Q158" s="4">
        <v>550.26190523000002</v>
      </c>
      <c r="R158" s="4">
        <v>513.76554174</v>
      </c>
      <c r="S158" s="3">
        <v>6942</v>
      </c>
      <c r="T158" s="5">
        <v>3096.0297907999998</v>
      </c>
      <c r="U158" s="5">
        <v>3080.8170515000002</v>
      </c>
      <c r="V158" s="3">
        <v>41628</v>
      </c>
      <c r="W158">
        <v>382.94087704999998</v>
      </c>
      <c r="X158">
        <v>358.49615156999999</v>
      </c>
      <c r="Y158">
        <v>4844</v>
      </c>
      <c r="Z158">
        <v>243.20263011</v>
      </c>
      <c r="AA158">
        <v>244.07933689000001</v>
      </c>
      <c r="AB158">
        <v>3298</v>
      </c>
      <c r="AC158">
        <v>3596.6721213999999</v>
      </c>
      <c r="AD158">
        <v>3362.6406157000001</v>
      </c>
      <c r="AE158">
        <v>45436</v>
      </c>
      <c r="AF158">
        <v>62112.104159000002</v>
      </c>
      <c r="AG158">
        <v>57990.748963999999</v>
      </c>
      <c r="AH158">
        <v>783571</v>
      </c>
      <c r="AI158">
        <v>327522.46629999997</v>
      </c>
      <c r="AJ158">
        <v>326223.66149000003</v>
      </c>
      <c r="AK158">
        <v>4407934.1140999999</v>
      </c>
      <c r="AL158">
        <v>1019254.6657</v>
      </c>
      <c r="AM158">
        <v>953376.68389999995</v>
      </c>
      <c r="AN158">
        <v>12882025.753</v>
      </c>
      <c r="AO158">
        <v>302085.62459000002</v>
      </c>
      <c r="AP158">
        <v>305665.56744999997</v>
      </c>
      <c r="AQ158">
        <v>4130153.1472999998</v>
      </c>
      <c r="AR158">
        <v>2360</v>
      </c>
      <c r="AS158">
        <v>1175</v>
      </c>
      <c r="AT158">
        <v>1070</v>
      </c>
      <c r="AU158">
        <v>1080</v>
      </c>
      <c r="AV158">
        <v>1535</v>
      </c>
      <c r="AW158">
        <v>2229</v>
      </c>
      <c r="AX158">
        <v>2399</v>
      </c>
      <c r="AY158">
        <v>571</v>
      </c>
      <c r="AZ158">
        <v>328</v>
      </c>
      <c r="BA158">
        <v>5616</v>
      </c>
      <c r="BB158">
        <v>11528</v>
      </c>
      <c r="BC158">
        <v>28292</v>
      </c>
      <c r="BD158" s="24">
        <f t="shared" si="2"/>
        <v>9</v>
      </c>
    </row>
    <row r="159" spans="1:56" x14ac:dyDescent="0.35">
      <c r="A159" t="s">
        <v>271</v>
      </c>
      <c r="B159" s="18" t="s">
        <v>272</v>
      </c>
      <c r="C159" s="3">
        <v>1341</v>
      </c>
      <c r="D159" s="3">
        <v>982</v>
      </c>
      <c r="E159" s="3">
        <v>608</v>
      </c>
      <c r="F159" s="3">
        <v>435</v>
      </c>
      <c r="G159" s="3">
        <v>1301</v>
      </c>
      <c r="H159" s="3">
        <v>821</v>
      </c>
      <c r="I159" s="3">
        <v>388</v>
      </c>
      <c r="J159" s="3">
        <v>173</v>
      </c>
      <c r="K159" s="3">
        <v>6049</v>
      </c>
      <c r="L159" s="3">
        <v>0</v>
      </c>
      <c r="M159" s="3">
        <v>715</v>
      </c>
      <c r="N159" s="3">
        <v>1929</v>
      </c>
      <c r="O159" s="3">
        <v>2467</v>
      </c>
      <c r="P159" s="3">
        <v>938</v>
      </c>
      <c r="Q159" s="4">
        <v>438.74703034999999</v>
      </c>
      <c r="R159" s="4">
        <v>403.70309142000002</v>
      </c>
      <c r="S159" s="3">
        <v>2442</v>
      </c>
      <c r="T159" s="5">
        <v>3672.1114311000001</v>
      </c>
      <c r="U159" s="5">
        <v>3654.9842948999999</v>
      </c>
      <c r="V159" s="3">
        <v>22109</v>
      </c>
      <c r="W159">
        <v>312.18532067000001</v>
      </c>
      <c r="X159">
        <v>289.30401719000002</v>
      </c>
      <c r="Y159">
        <v>1750</v>
      </c>
      <c r="Z159">
        <v>250.40695113999999</v>
      </c>
      <c r="AA159">
        <v>255.41411804000001</v>
      </c>
      <c r="AB159">
        <v>1545</v>
      </c>
      <c r="AC159">
        <v>2949.0508773000001</v>
      </c>
      <c r="AD159">
        <v>2722.1028268999999</v>
      </c>
      <c r="AE159">
        <v>16466</v>
      </c>
      <c r="AF159">
        <v>50596.458037999997</v>
      </c>
      <c r="AG159">
        <v>46543.560919000003</v>
      </c>
      <c r="AH159">
        <v>281542</v>
      </c>
      <c r="AI159">
        <v>402070.08014999999</v>
      </c>
      <c r="AJ159">
        <v>400537.79343999998</v>
      </c>
      <c r="AK159">
        <v>2422853.1124999998</v>
      </c>
      <c r="AL159">
        <v>844454.65044</v>
      </c>
      <c r="AM159">
        <v>781733.43929999997</v>
      </c>
      <c r="AN159">
        <v>4728705.5743000004</v>
      </c>
      <c r="AO159">
        <v>285571.47733999998</v>
      </c>
      <c r="AP159">
        <v>294648.38988999999</v>
      </c>
      <c r="AQ159">
        <v>1782328.1105</v>
      </c>
      <c r="AR159">
        <v>1050</v>
      </c>
      <c r="AS159">
        <v>471</v>
      </c>
      <c r="AT159">
        <v>293</v>
      </c>
      <c r="AU159">
        <v>586</v>
      </c>
      <c r="AV159">
        <v>582</v>
      </c>
      <c r="AW159">
        <v>582</v>
      </c>
      <c r="AX159">
        <v>1151</v>
      </c>
      <c r="AY159">
        <v>308</v>
      </c>
      <c r="AZ159">
        <v>86</v>
      </c>
      <c r="BA159">
        <v>3056</v>
      </c>
      <c r="BB159">
        <v>5424</v>
      </c>
      <c r="BC159">
        <v>7986</v>
      </c>
      <c r="BD159" s="24">
        <f t="shared" si="2"/>
        <v>6</v>
      </c>
    </row>
    <row r="160" spans="1:56" x14ac:dyDescent="0.35">
      <c r="A160" t="s">
        <v>555</v>
      </c>
      <c r="B160" s="18" t="s">
        <v>556</v>
      </c>
      <c r="C160" s="3">
        <v>1916</v>
      </c>
      <c r="D160" s="3">
        <v>1537</v>
      </c>
      <c r="E160" s="3">
        <v>1116</v>
      </c>
      <c r="F160" s="3">
        <v>824</v>
      </c>
      <c r="G160" s="3">
        <v>1800</v>
      </c>
      <c r="H160" s="3">
        <v>1285</v>
      </c>
      <c r="I160" s="3">
        <v>674</v>
      </c>
      <c r="J160" s="3">
        <v>345</v>
      </c>
      <c r="K160" s="3">
        <v>9497</v>
      </c>
      <c r="L160" s="3">
        <v>264</v>
      </c>
      <c r="M160" s="3">
        <v>789</v>
      </c>
      <c r="N160" s="3">
        <v>3776</v>
      </c>
      <c r="O160" s="3">
        <v>3808</v>
      </c>
      <c r="P160" s="3">
        <v>860</v>
      </c>
      <c r="Q160" s="4">
        <v>343.66572165000002</v>
      </c>
      <c r="R160" s="4">
        <v>332.84195009000001</v>
      </c>
      <c r="S160" s="3">
        <v>3161</v>
      </c>
      <c r="T160" s="5">
        <v>2275.5243464</v>
      </c>
      <c r="U160" s="6">
        <v>2246.3935980000001</v>
      </c>
      <c r="V160" s="3">
        <v>21334</v>
      </c>
      <c r="W160">
        <v>252.13796324</v>
      </c>
      <c r="X160">
        <v>247.23596925000001</v>
      </c>
      <c r="Y160">
        <v>2348</v>
      </c>
      <c r="Z160">
        <v>375.97246689999997</v>
      </c>
      <c r="AA160">
        <v>375.80288511999998</v>
      </c>
      <c r="AB160">
        <v>3569</v>
      </c>
      <c r="AC160">
        <v>1964.7689226</v>
      </c>
      <c r="AD160">
        <v>1933.2420764000001</v>
      </c>
      <c r="AE160">
        <v>18360</v>
      </c>
      <c r="AF160">
        <v>41144.493382000001</v>
      </c>
      <c r="AG160">
        <v>39910.076866000003</v>
      </c>
      <c r="AH160">
        <v>379026</v>
      </c>
      <c r="AI160">
        <v>247097.46202000001</v>
      </c>
      <c r="AJ160">
        <v>244702.66071</v>
      </c>
      <c r="AK160">
        <v>2323941.1688000001</v>
      </c>
      <c r="AL160">
        <v>659207.09386000002</v>
      </c>
      <c r="AM160">
        <v>648985.71233999997</v>
      </c>
      <c r="AN160">
        <v>6163417.3101000004</v>
      </c>
      <c r="AO160">
        <v>369497.016</v>
      </c>
      <c r="AP160">
        <v>370842.01689999999</v>
      </c>
      <c r="AQ160">
        <v>3521886.6345000002</v>
      </c>
      <c r="AR160">
        <v>1688</v>
      </c>
      <c r="AS160">
        <v>764</v>
      </c>
      <c r="AT160">
        <v>419</v>
      </c>
      <c r="AU160">
        <v>636</v>
      </c>
      <c r="AV160">
        <v>893</v>
      </c>
      <c r="AW160">
        <v>819</v>
      </c>
      <c r="AX160">
        <v>2591</v>
      </c>
      <c r="AY160">
        <v>715</v>
      </c>
      <c r="AZ160">
        <v>263</v>
      </c>
      <c r="BA160">
        <v>3864</v>
      </c>
      <c r="BB160">
        <v>6921</v>
      </c>
      <c r="BC160">
        <v>7575</v>
      </c>
      <c r="BD160" s="24">
        <f t="shared" si="2"/>
        <v>13</v>
      </c>
    </row>
    <row r="161" spans="1:56" x14ac:dyDescent="0.35">
      <c r="A161" t="s">
        <v>577</v>
      </c>
      <c r="B161" s="18" t="s">
        <v>578</v>
      </c>
      <c r="C161" s="3">
        <v>5432</v>
      </c>
      <c r="D161" s="3">
        <v>4035</v>
      </c>
      <c r="E161" s="3">
        <v>2777</v>
      </c>
      <c r="F161" s="3">
        <v>1618</v>
      </c>
      <c r="G161" s="3">
        <v>4063</v>
      </c>
      <c r="H161" s="3">
        <v>2757</v>
      </c>
      <c r="I161" s="3">
        <v>1437</v>
      </c>
      <c r="J161" s="3">
        <v>646</v>
      </c>
      <c r="K161" s="3">
        <v>22765</v>
      </c>
      <c r="L161" s="3">
        <v>13965</v>
      </c>
      <c r="M161" s="3">
        <v>5369</v>
      </c>
      <c r="N161" s="3">
        <v>2245</v>
      </c>
      <c r="O161" s="3">
        <v>1061</v>
      </c>
      <c r="P161" s="3">
        <v>125</v>
      </c>
      <c r="Q161" s="4">
        <v>640.98502263</v>
      </c>
      <c r="R161" s="4">
        <v>771.13990775000002</v>
      </c>
      <c r="S161" s="3">
        <v>17555</v>
      </c>
      <c r="T161" s="5">
        <v>4637.9408246000003</v>
      </c>
      <c r="U161" s="5">
        <v>4743.5537009</v>
      </c>
      <c r="V161" s="3">
        <v>107987</v>
      </c>
      <c r="W161">
        <v>472.75679134000001</v>
      </c>
      <c r="X161">
        <v>558.62068966000004</v>
      </c>
      <c r="Y161">
        <v>12717</v>
      </c>
      <c r="Z161">
        <v>350.17864551000002</v>
      </c>
      <c r="AA161">
        <v>345.48649241999999</v>
      </c>
      <c r="AB161">
        <v>7865</v>
      </c>
      <c r="AC161">
        <v>5365.8200586000003</v>
      </c>
      <c r="AD161">
        <v>6331.2980452000002</v>
      </c>
      <c r="AE161">
        <v>144132</v>
      </c>
      <c r="AF161">
        <v>72147.365787000002</v>
      </c>
      <c r="AG161">
        <v>86613.705249000006</v>
      </c>
      <c r="AH161">
        <v>1971761</v>
      </c>
      <c r="AI161">
        <v>464520.98553000001</v>
      </c>
      <c r="AJ161">
        <v>472089.78268</v>
      </c>
      <c r="AK161">
        <v>10747123.903000001</v>
      </c>
      <c r="AL161">
        <v>1298352.5186000001</v>
      </c>
      <c r="AM161">
        <v>1530597.2904000001</v>
      </c>
      <c r="AN161">
        <v>34844047.317000002</v>
      </c>
      <c r="AO161">
        <v>349168.48407000001</v>
      </c>
      <c r="AP161">
        <v>336418.06089999998</v>
      </c>
      <c r="AQ161">
        <v>7658557.1564999996</v>
      </c>
      <c r="AR161">
        <v>4381</v>
      </c>
      <c r="AS161">
        <v>3016</v>
      </c>
      <c r="AT161">
        <v>2346</v>
      </c>
      <c r="AU161">
        <v>2676</v>
      </c>
      <c r="AV161">
        <v>4335</v>
      </c>
      <c r="AW161">
        <v>5706</v>
      </c>
      <c r="AX161">
        <v>4474</v>
      </c>
      <c r="AY161">
        <v>2366</v>
      </c>
      <c r="AZ161">
        <v>1025</v>
      </c>
      <c r="BA161">
        <v>14151</v>
      </c>
      <c r="BB161">
        <v>38714</v>
      </c>
      <c r="BC161">
        <v>91267</v>
      </c>
      <c r="BD161" s="24">
        <f t="shared" si="2"/>
        <v>10</v>
      </c>
    </row>
    <row r="162" spans="1:56" x14ac:dyDescent="0.35">
      <c r="A162" t="s">
        <v>451</v>
      </c>
      <c r="B162" s="18" t="s">
        <v>452</v>
      </c>
      <c r="C162" s="3">
        <v>1939</v>
      </c>
      <c r="D162" s="3">
        <v>1617</v>
      </c>
      <c r="E162" s="3">
        <v>1014</v>
      </c>
      <c r="F162" s="3">
        <v>585</v>
      </c>
      <c r="G162" s="3">
        <v>1703</v>
      </c>
      <c r="H162" s="3">
        <v>1076</v>
      </c>
      <c r="I162" s="3">
        <v>570</v>
      </c>
      <c r="J162" s="3">
        <v>270</v>
      </c>
      <c r="K162" s="3">
        <v>8774</v>
      </c>
      <c r="L162" s="3">
        <v>2630</v>
      </c>
      <c r="M162" s="3">
        <v>2691</v>
      </c>
      <c r="N162" s="3">
        <v>1204</v>
      </c>
      <c r="O162" s="3">
        <v>1394</v>
      </c>
      <c r="P162" s="3">
        <v>855</v>
      </c>
      <c r="Q162" s="5">
        <v>552.05389519000005</v>
      </c>
      <c r="R162" s="4">
        <v>597.90289491999999</v>
      </c>
      <c r="S162" s="3">
        <v>5246</v>
      </c>
      <c r="T162" s="5">
        <v>2656.1926549</v>
      </c>
      <c r="U162" s="6">
        <v>2684.864372</v>
      </c>
      <c r="V162" s="3">
        <v>23557</v>
      </c>
      <c r="W162">
        <v>402.69146103000003</v>
      </c>
      <c r="X162">
        <v>432.41395031000002</v>
      </c>
      <c r="Y162">
        <v>3794</v>
      </c>
      <c r="Z162">
        <v>303.85326198000001</v>
      </c>
      <c r="AA162">
        <v>303.96626395999999</v>
      </c>
      <c r="AB162">
        <v>2667</v>
      </c>
      <c r="AC162">
        <v>5439.9998139999998</v>
      </c>
      <c r="AD162">
        <v>5833.7132437</v>
      </c>
      <c r="AE162">
        <v>51185</v>
      </c>
      <c r="AF162">
        <v>66822.107434000005</v>
      </c>
      <c r="AG162">
        <v>72302.028720999995</v>
      </c>
      <c r="AH162">
        <v>634378</v>
      </c>
      <c r="AI162">
        <v>299894.90966</v>
      </c>
      <c r="AJ162">
        <v>302264.64757999999</v>
      </c>
      <c r="AK162">
        <v>2652070.0178999999</v>
      </c>
      <c r="AL162">
        <v>1244082.5296</v>
      </c>
      <c r="AM162">
        <v>1333625.2549999999</v>
      </c>
      <c r="AN162">
        <v>11701227.987</v>
      </c>
      <c r="AO162">
        <v>277730.48138000001</v>
      </c>
      <c r="AP162">
        <v>275417.44079999998</v>
      </c>
      <c r="AQ162">
        <v>2416512.6255999999</v>
      </c>
      <c r="AR162">
        <v>1607</v>
      </c>
      <c r="AS162">
        <v>912</v>
      </c>
      <c r="AT162">
        <v>838</v>
      </c>
      <c r="AU162">
        <v>777</v>
      </c>
      <c r="AV162">
        <v>1248</v>
      </c>
      <c r="AW162">
        <v>1769</v>
      </c>
      <c r="AX162">
        <v>1790</v>
      </c>
      <c r="AY162">
        <v>640</v>
      </c>
      <c r="AZ162">
        <v>237</v>
      </c>
      <c r="BA162">
        <v>4167</v>
      </c>
      <c r="BB162">
        <v>12623</v>
      </c>
      <c r="BC162">
        <v>34395</v>
      </c>
      <c r="BD162" s="24">
        <f t="shared" si="2"/>
        <v>9</v>
      </c>
    </row>
    <row r="163" spans="1:56" x14ac:dyDescent="0.35">
      <c r="A163" t="s">
        <v>130</v>
      </c>
      <c r="B163" s="18" t="s">
        <v>131</v>
      </c>
      <c r="C163" s="3">
        <v>4234</v>
      </c>
      <c r="D163" s="3">
        <v>3039</v>
      </c>
      <c r="E163" s="3">
        <v>1907</v>
      </c>
      <c r="F163" s="3">
        <v>1286</v>
      </c>
      <c r="G163" s="3">
        <v>3513</v>
      </c>
      <c r="H163" s="3">
        <v>2277</v>
      </c>
      <c r="I163" s="3">
        <v>1091</v>
      </c>
      <c r="J163" s="3">
        <v>455</v>
      </c>
      <c r="K163" s="3">
        <v>17802</v>
      </c>
      <c r="L163" s="3">
        <v>2655</v>
      </c>
      <c r="M163" s="3">
        <v>5078</v>
      </c>
      <c r="N163" s="3">
        <v>2608</v>
      </c>
      <c r="O163" s="3">
        <v>3673</v>
      </c>
      <c r="P163" s="3">
        <v>3788</v>
      </c>
      <c r="Q163" s="4">
        <v>505.35614234000002</v>
      </c>
      <c r="R163" s="4">
        <v>504.83091787000001</v>
      </c>
      <c r="S163" s="3">
        <v>8987</v>
      </c>
      <c r="T163" s="5">
        <v>2352.4417982</v>
      </c>
      <c r="U163" s="5">
        <v>2360.9706775</v>
      </c>
      <c r="V163" s="3">
        <v>42030</v>
      </c>
      <c r="W163">
        <v>308.15507093000002</v>
      </c>
      <c r="X163">
        <v>306.25772384999999</v>
      </c>
      <c r="Y163">
        <v>5452</v>
      </c>
      <c r="Z163">
        <v>218.19591331000001</v>
      </c>
      <c r="AA163">
        <v>219.69441635999999</v>
      </c>
      <c r="AB163">
        <v>3911</v>
      </c>
      <c r="AC163">
        <v>3906.3554247000002</v>
      </c>
      <c r="AD163">
        <v>3866.1948096000001</v>
      </c>
      <c r="AE163">
        <v>68826</v>
      </c>
      <c r="AF163">
        <v>57328.003139</v>
      </c>
      <c r="AG163">
        <v>57217.896866000003</v>
      </c>
      <c r="AH163">
        <v>1018593</v>
      </c>
      <c r="AI163">
        <v>263691.83717000001</v>
      </c>
      <c r="AJ163">
        <v>264113.58152000001</v>
      </c>
      <c r="AK163">
        <v>4701749.9781999998</v>
      </c>
      <c r="AL163">
        <v>948020.18270999996</v>
      </c>
      <c r="AM163">
        <v>939414.85100000002</v>
      </c>
      <c r="AN163">
        <v>16723463.177999999</v>
      </c>
      <c r="AO163">
        <v>251573.98850000001</v>
      </c>
      <c r="AP163">
        <v>253781.35690000001</v>
      </c>
      <c r="AQ163">
        <v>4517815.7154999999</v>
      </c>
      <c r="AR163">
        <v>2716</v>
      </c>
      <c r="AS163">
        <v>1505</v>
      </c>
      <c r="AT163">
        <v>1192</v>
      </c>
      <c r="AU163">
        <v>1292</v>
      </c>
      <c r="AV163">
        <v>1862</v>
      </c>
      <c r="AW163">
        <v>2298</v>
      </c>
      <c r="AX163">
        <v>2667</v>
      </c>
      <c r="AY163">
        <v>860</v>
      </c>
      <c r="AZ163">
        <v>384</v>
      </c>
      <c r="BA163">
        <v>8469</v>
      </c>
      <c r="BB163">
        <v>20509</v>
      </c>
      <c r="BC163">
        <v>39848</v>
      </c>
      <c r="BD163" s="24">
        <f t="shared" si="2"/>
        <v>6</v>
      </c>
    </row>
    <row r="164" spans="1:56" x14ac:dyDescent="0.35">
      <c r="A164" t="s">
        <v>381</v>
      </c>
      <c r="B164" s="18" t="s">
        <v>382</v>
      </c>
      <c r="C164" s="3">
        <v>975</v>
      </c>
      <c r="D164" s="3">
        <v>788</v>
      </c>
      <c r="E164" s="3">
        <v>520</v>
      </c>
      <c r="F164" s="3">
        <v>348</v>
      </c>
      <c r="G164" s="3">
        <v>870</v>
      </c>
      <c r="H164" s="3">
        <v>583</v>
      </c>
      <c r="I164" s="3">
        <v>325</v>
      </c>
      <c r="J164" s="3">
        <v>141</v>
      </c>
      <c r="K164" s="3">
        <v>4550</v>
      </c>
      <c r="L164" s="3">
        <v>0</v>
      </c>
      <c r="M164" s="3">
        <v>652</v>
      </c>
      <c r="N164" s="3">
        <v>872</v>
      </c>
      <c r="O164" s="3">
        <v>1376</v>
      </c>
      <c r="P164" s="3">
        <v>1650</v>
      </c>
      <c r="Q164" s="4">
        <v>355.24994769</v>
      </c>
      <c r="R164" s="4">
        <v>327.47252746999999</v>
      </c>
      <c r="S164" s="3">
        <v>1490</v>
      </c>
      <c r="T164" s="5">
        <v>2136.1915706999998</v>
      </c>
      <c r="U164" s="5">
        <v>2121.7582418000002</v>
      </c>
      <c r="V164" s="3">
        <v>9654</v>
      </c>
      <c r="W164">
        <v>361.21795673000003</v>
      </c>
      <c r="X164">
        <v>335.16483516</v>
      </c>
      <c r="Y164">
        <v>1525</v>
      </c>
      <c r="Z164">
        <v>340.66772705</v>
      </c>
      <c r="AA164">
        <v>342.19780220000001</v>
      </c>
      <c r="AB164">
        <v>1557</v>
      </c>
      <c r="AC164">
        <v>3155.5876993000002</v>
      </c>
      <c r="AD164">
        <v>2929.0109889999999</v>
      </c>
      <c r="AE164">
        <v>13327</v>
      </c>
      <c r="AF164">
        <v>45020.943790999998</v>
      </c>
      <c r="AG164">
        <v>41528.571429000003</v>
      </c>
      <c r="AH164">
        <v>188955</v>
      </c>
      <c r="AI164">
        <v>246353.38078000001</v>
      </c>
      <c r="AJ164">
        <v>245173.22896000001</v>
      </c>
      <c r="AK164">
        <v>1115538.1917999999</v>
      </c>
      <c r="AL164">
        <v>927635.63176000002</v>
      </c>
      <c r="AM164">
        <v>861247.52697000001</v>
      </c>
      <c r="AN164">
        <v>3918676.2477000002</v>
      </c>
      <c r="AO164">
        <v>344606.76322000002</v>
      </c>
      <c r="AP164">
        <v>349103.51986</v>
      </c>
      <c r="AQ164">
        <v>1588421.0153999999</v>
      </c>
      <c r="AR164">
        <v>893</v>
      </c>
      <c r="AS164">
        <v>341</v>
      </c>
      <c r="AT164">
        <v>290</v>
      </c>
      <c r="AU164">
        <v>433</v>
      </c>
      <c r="AV164">
        <v>450</v>
      </c>
      <c r="AW164">
        <v>642</v>
      </c>
      <c r="AX164">
        <v>1042</v>
      </c>
      <c r="AY164">
        <v>383</v>
      </c>
      <c r="AZ164">
        <v>132</v>
      </c>
      <c r="BA164">
        <v>2426</v>
      </c>
      <c r="BB164">
        <v>4097</v>
      </c>
      <c r="BC164">
        <v>6804</v>
      </c>
      <c r="BD164" s="24">
        <f t="shared" si="2"/>
        <v>6</v>
      </c>
    </row>
    <row r="165" spans="1:56" x14ac:dyDescent="0.35">
      <c r="A165" t="s">
        <v>467</v>
      </c>
      <c r="B165" s="18" t="s">
        <v>468</v>
      </c>
      <c r="C165" s="3">
        <v>2245</v>
      </c>
      <c r="D165" s="3">
        <v>1859</v>
      </c>
      <c r="E165" s="3">
        <v>1332</v>
      </c>
      <c r="F165" s="3">
        <v>896</v>
      </c>
      <c r="G165" s="3">
        <v>2060</v>
      </c>
      <c r="H165" s="3">
        <v>1387</v>
      </c>
      <c r="I165" s="3">
        <v>792</v>
      </c>
      <c r="J165" s="3">
        <v>367</v>
      </c>
      <c r="K165" s="3">
        <v>10938</v>
      </c>
      <c r="L165" s="3">
        <v>324</v>
      </c>
      <c r="M165" s="3">
        <v>1591</v>
      </c>
      <c r="N165" s="3">
        <v>5451</v>
      </c>
      <c r="O165" s="3">
        <v>1976</v>
      </c>
      <c r="P165" s="3">
        <v>1596</v>
      </c>
      <c r="Q165" s="4">
        <v>369.73665469000002</v>
      </c>
      <c r="R165" s="4">
        <v>362.13201681999999</v>
      </c>
      <c r="S165" s="3">
        <v>3961</v>
      </c>
      <c r="T165" s="5">
        <v>2175.5173233</v>
      </c>
      <c r="U165" s="5">
        <v>2148.4732127000002</v>
      </c>
      <c r="V165" s="3">
        <v>23500</v>
      </c>
      <c r="W165">
        <v>356.52700379999999</v>
      </c>
      <c r="X165">
        <v>352.98957761999998</v>
      </c>
      <c r="Y165">
        <v>3861</v>
      </c>
      <c r="Z165">
        <v>218.97692834</v>
      </c>
      <c r="AA165">
        <v>218.23002377</v>
      </c>
      <c r="AB165">
        <v>2387</v>
      </c>
      <c r="AC165">
        <v>3110.4869140000001</v>
      </c>
      <c r="AD165">
        <v>3088.7730846999998</v>
      </c>
      <c r="AE165">
        <v>33785</v>
      </c>
      <c r="AF165">
        <v>44749.564270000003</v>
      </c>
      <c r="AG165">
        <v>43896.233314999998</v>
      </c>
      <c r="AH165">
        <v>480137</v>
      </c>
      <c r="AI165">
        <v>269376.87031999999</v>
      </c>
      <c r="AJ165">
        <v>266745.53539999999</v>
      </c>
      <c r="AK165">
        <v>2917662.6661999999</v>
      </c>
      <c r="AL165">
        <v>917924.10872999998</v>
      </c>
      <c r="AM165">
        <v>911866.28966000001</v>
      </c>
      <c r="AN165">
        <v>9973993.4762999993</v>
      </c>
      <c r="AO165">
        <v>234806.4534</v>
      </c>
      <c r="AP165">
        <v>234848.22106000001</v>
      </c>
      <c r="AQ165">
        <v>2568769.8420000002</v>
      </c>
      <c r="AR165">
        <v>1806</v>
      </c>
      <c r="AS165">
        <v>983</v>
      </c>
      <c r="AT165">
        <v>727</v>
      </c>
      <c r="AU165">
        <v>1010</v>
      </c>
      <c r="AV165">
        <v>1300</v>
      </c>
      <c r="AW165">
        <v>1551</v>
      </c>
      <c r="AX165">
        <v>1701</v>
      </c>
      <c r="AY165">
        <v>480</v>
      </c>
      <c r="AZ165">
        <v>206</v>
      </c>
      <c r="BA165">
        <v>4852</v>
      </c>
      <c r="BB165">
        <v>11201</v>
      </c>
      <c r="BC165">
        <v>17732</v>
      </c>
      <c r="BD165" s="24">
        <f t="shared" si="2"/>
        <v>6</v>
      </c>
    </row>
    <row r="166" spans="1:56" x14ac:dyDescent="0.35">
      <c r="A166" t="s">
        <v>691</v>
      </c>
      <c r="B166" s="18" t="s">
        <v>692</v>
      </c>
      <c r="C166" s="3">
        <v>2567</v>
      </c>
      <c r="D166" s="3">
        <v>2046</v>
      </c>
      <c r="E166" s="3">
        <v>1315</v>
      </c>
      <c r="F166" s="3">
        <v>912</v>
      </c>
      <c r="G166" s="3">
        <v>2117</v>
      </c>
      <c r="H166" s="3">
        <v>1522</v>
      </c>
      <c r="I166" s="3">
        <v>763</v>
      </c>
      <c r="J166" s="3">
        <v>382</v>
      </c>
      <c r="K166" s="3">
        <v>11624</v>
      </c>
      <c r="L166" s="3">
        <v>179</v>
      </c>
      <c r="M166" s="3">
        <v>2274</v>
      </c>
      <c r="N166" s="3">
        <v>2427</v>
      </c>
      <c r="O166" s="3">
        <v>2685</v>
      </c>
      <c r="P166" s="3">
        <v>4059</v>
      </c>
      <c r="Q166" s="4">
        <v>723.33426714999996</v>
      </c>
      <c r="R166" s="4">
        <v>680.91878870999994</v>
      </c>
      <c r="S166" s="3">
        <v>7915</v>
      </c>
      <c r="T166" s="5">
        <v>6013.3873426</v>
      </c>
      <c r="U166" s="5">
        <v>5972.5567791000003</v>
      </c>
      <c r="V166" s="3">
        <v>69425</v>
      </c>
      <c r="W166">
        <v>503.11347370999999</v>
      </c>
      <c r="X166">
        <v>475.82587748999998</v>
      </c>
      <c r="Y166">
        <v>5531</v>
      </c>
      <c r="Z166">
        <v>330.80735449999997</v>
      </c>
      <c r="AA166">
        <v>330.86717136999999</v>
      </c>
      <c r="AB166">
        <v>3846</v>
      </c>
      <c r="AC166">
        <v>4620.6583713999999</v>
      </c>
      <c r="AD166">
        <v>4370.8706124999999</v>
      </c>
      <c r="AE166">
        <v>50807</v>
      </c>
      <c r="AF166">
        <v>85714.649170000004</v>
      </c>
      <c r="AG166">
        <v>80751.978665000002</v>
      </c>
      <c r="AH166">
        <v>938661</v>
      </c>
      <c r="AI166">
        <v>645143.70111999998</v>
      </c>
      <c r="AJ166">
        <v>641849.92475000001</v>
      </c>
      <c r="AK166">
        <v>7460863.5252999999</v>
      </c>
      <c r="AL166">
        <v>1209230.6517</v>
      </c>
      <c r="AM166">
        <v>1143991.1222000001</v>
      </c>
      <c r="AN166">
        <v>13297752.805</v>
      </c>
      <c r="AO166">
        <v>405871.42038999998</v>
      </c>
      <c r="AP166">
        <v>408623.56167999998</v>
      </c>
      <c r="AQ166">
        <v>4749840.2810000004</v>
      </c>
      <c r="AR166">
        <v>2332</v>
      </c>
      <c r="AS166">
        <v>1215</v>
      </c>
      <c r="AT166">
        <v>1039</v>
      </c>
      <c r="AU166">
        <v>1201</v>
      </c>
      <c r="AV166">
        <v>1744</v>
      </c>
      <c r="AW166">
        <v>2586</v>
      </c>
      <c r="AX166">
        <v>2518</v>
      </c>
      <c r="AY166">
        <v>821</v>
      </c>
      <c r="AZ166">
        <v>507</v>
      </c>
      <c r="BA166">
        <v>6258</v>
      </c>
      <c r="BB166">
        <v>14388</v>
      </c>
      <c r="BC166">
        <v>30161</v>
      </c>
      <c r="BD166" s="24">
        <f t="shared" si="2"/>
        <v>6</v>
      </c>
    </row>
    <row r="167" spans="1:56" x14ac:dyDescent="0.35">
      <c r="A167" t="s">
        <v>221</v>
      </c>
      <c r="B167" s="18" t="s">
        <v>222</v>
      </c>
      <c r="C167" s="3">
        <v>1653</v>
      </c>
      <c r="D167" s="3">
        <v>1369</v>
      </c>
      <c r="E167" s="3">
        <v>900</v>
      </c>
      <c r="F167" s="3">
        <v>625</v>
      </c>
      <c r="G167" s="3">
        <v>1517</v>
      </c>
      <c r="H167" s="3">
        <v>994</v>
      </c>
      <c r="I167" s="3">
        <v>631</v>
      </c>
      <c r="J167" s="3">
        <v>252</v>
      </c>
      <c r="K167" s="3">
        <v>7941</v>
      </c>
      <c r="L167" s="3">
        <v>0</v>
      </c>
      <c r="M167" s="3">
        <v>2124</v>
      </c>
      <c r="N167" s="3">
        <v>2517</v>
      </c>
      <c r="O167" s="3">
        <v>2707</v>
      </c>
      <c r="P167" s="3">
        <v>593</v>
      </c>
      <c r="Q167" s="4">
        <v>360.90038430999999</v>
      </c>
      <c r="R167" s="4">
        <v>354.23750157000001</v>
      </c>
      <c r="S167" s="3">
        <v>2813</v>
      </c>
      <c r="T167" s="5">
        <v>3555.6099450000002</v>
      </c>
      <c r="U167" s="5">
        <v>3526.5079965</v>
      </c>
      <c r="V167" s="3">
        <v>28004</v>
      </c>
      <c r="W167">
        <v>354.92263695000003</v>
      </c>
      <c r="X167">
        <v>351.46706963999998</v>
      </c>
      <c r="Y167">
        <v>2791</v>
      </c>
      <c r="Z167">
        <v>413.03379778999999</v>
      </c>
      <c r="AA167">
        <v>414.68328925999998</v>
      </c>
      <c r="AB167">
        <v>3293</v>
      </c>
      <c r="AC167">
        <v>4156.0261516999999</v>
      </c>
      <c r="AD167">
        <v>4121.2693614999998</v>
      </c>
      <c r="AE167">
        <v>32727</v>
      </c>
      <c r="AF167">
        <v>34640.875742999997</v>
      </c>
      <c r="AG167">
        <v>34049.238130999998</v>
      </c>
      <c r="AH167">
        <v>270385</v>
      </c>
      <c r="AI167">
        <v>355929.73083999997</v>
      </c>
      <c r="AJ167">
        <v>353743.96779000002</v>
      </c>
      <c r="AK167">
        <v>2809080.8481999999</v>
      </c>
      <c r="AL167">
        <v>987943.01578999998</v>
      </c>
      <c r="AM167">
        <v>980522.14613999997</v>
      </c>
      <c r="AN167">
        <v>7786326.3624999998</v>
      </c>
      <c r="AO167">
        <v>444781.13773000002</v>
      </c>
      <c r="AP167">
        <v>447711.27590000001</v>
      </c>
      <c r="AQ167">
        <v>3555275.2418999998</v>
      </c>
      <c r="AR167">
        <v>1757</v>
      </c>
      <c r="AS167">
        <v>718</v>
      </c>
      <c r="AT167">
        <v>383</v>
      </c>
      <c r="AU167">
        <v>787</v>
      </c>
      <c r="AV167">
        <v>1032</v>
      </c>
      <c r="AW167">
        <v>972</v>
      </c>
      <c r="AX167">
        <v>2432</v>
      </c>
      <c r="AY167">
        <v>636</v>
      </c>
      <c r="AZ167">
        <v>225</v>
      </c>
      <c r="BA167">
        <v>5248</v>
      </c>
      <c r="BB167">
        <v>11670</v>
      </c>
      <c r="BC167">
        <v>15809</v>
      </c>
      <c r="BD167" s="24">
        <f t="shared" si="2"/>
        <v>9</v>
      </c>
    </row>
    <row r="168" spans="1:56" x14ac:dyDescent="0.35">
      <c r="A168" t="s">
        <v>499</v>
      </c>
      <c r="B168" s="18" t="s">
        <v>500</v>
      </c>
      <c r="C168" s="3">
        <v>2107</v>
      </c>
      <c r="D168" s="3">
        <v>1614</v>
      </c>
      <c r="E168" s="3">
        <v>1069</v>
      </c>
      <c r="F168" s="3">
        <v>682</v>
      </c>
      <c r="G168" s="3">
        <v>1961</v>
      </c>
      <c r="H168" s="3">
        <v>1252</v>
      </c>
      <c r="I168" s="3">
        <v>714</v>
      </c>
      <c r="J168" s="3">
        <v>357</v>
      </c>
      <c r="K168" s="3">
        <v>9756</v>
      </c>
      <c r="L168" s="3">
        <v>99</v>
      </c>
      <c r="M168" s="3">
        <v>272</v>
      </c>
      <c r="N168" s="3">
        <v>4816</v>
      </c>
      <c r="O168" s="3">
        <v>2901</v>
      </c>
      <c r="P168" s="3">
        <v>1668</v>
      </c>
      <c r="Q168" s="4">
        <v>377.81006064000002</v>
      </c>
      <c r="R168" s="4">
        <v>351.78351784</v>
      </c>
      <c r="S168" s="3">
        <v>3432</v>
      </c>
      <c r="T168" s="5">
        <v>3009.9609615999998</v>
      </c>
      <c r="U168" s="5">
        <v>2985.6498565000002</v>
      </c>
      <c r="V168" s="3">
        <v>29128</v>
      </c>
      <c r="W168">
        <v>364.44416258000001</v>
      </c>
      <c r="X168">
        <v>343.48093481000001</v>
      </c>
      <c r="Y168">
        <v>3351</v>
      </c>
      <c r="Z168">
        <v>329.61965753999999</v>
      </c>
      <c r="AA168">
        <v>333.64083641000002</v>
      </c>
      <c r="AB168">
        <v>3255</v>
      </c>
      <c r="AC168">
        <v>3224.7218443000002</v>
      </c>
      <c r="AD168">
        <v>3038.3353834</v>
      </c>
      <c r="AE168">
        <v>29642</v>
      </c>
      <c r="AF168">
        <v>43963.859646999997</v>
      </c>
      <c r="AG168">
        <v>40961.869618999997</v>
      </c>
      <c r="AH168">
        <v>399624</v>
      </c>
      <c r="AI168">
        <v>340966.72165999998</v>
      </c>
      <c r="AJ168">
        <v>339041.71815999999</v>
      </c>
      <c r="AK168">
        <v>3307691.0024000001</v>
      </c>
      <c r="AL168">
        <v>979500.60863000003</v>
      </c>
      <c r="AM168">
        <v>924653.84366000001</v>
      </c>
      <c r="AN168">
        <v>9020922.8987000007</v>
      </c>
      <c r="AO168">
        <v>364932.37693999999</v>
      </c>
      <c r="AP168">
        <v>372734.30093000003</v>
      </c>
      <c r="AQ168">
        <v>3636395.8399</v>
      </c>
      <c r="AR168">
        <v>1863</v>
      </c>
      <c r="AS168">
        <v>877</v>
      </c>
      <c r="AT168">
        <v>567</v>
      </c>
      <c r="AU168">
        <v>816</v>
      </c>
      <c r="AV168">
        <v>1206</v>
      </c>
      <c r="AW168">
        <v>1329</v>
      </c>
      <c r="AX168">
        <v>2410</v>
      </c>
      <c r="AY168">
        <v>613</v>
      </c>
      <c r="AZ168">
        <v>232</v>
      </c>
      <c r="BA168">
        <v>4273</v>
      </c>
      <c r="BB168">
        <v>9787</v>
      </c>
      <c r="BC168">
        <v>15582</v>
      </c>
      <c r="BD168" s="24">
        <f t="shared" si="2"/>
        <v>11</v>
      </c>
    </row>
    <row r="169" spans="1:56" x14ac:dyDescent="0.35">
      <c r="A169" t="s">
        <v>549</v>
      </c>
      <c r="B169" s="18" t="s">
        <v>550</v>
      </c>
      <c r="C169" s="3">
        <v>2724</v>
      </c>
      <c r="D169" s="3">
        <v>2296</v>
      </c>
      <c r="E169" s="3">
        <v>1743</v>
      </c>
      <c r="F169" s="3">
        <v>1193</v>
      </c>
      <c r="G169" s="3">
        <v>2260</v>
      </c>
      <c r="H169" s="3">
        <v>1759</v>
      </c>
      <c r="I169" s="3">
        <v>954</v>
      </c>
      <c r="J169" s="3">
        <v>484</v>
      </c>
      <c r="K169" s="3">
        <v>13413</v>
      </c>
      <c r="L169" s="3">
        <v>0</v>
      </c>
      <c r="M169" s="3">
        <v>156</v>
      </c>
      <c r="N169" s="3">
        <v>1182</v>
      </c>
      <c r="O169" s="3">
        <v>2200</v>
      </c>
      <c r="P169" s="3">
        <v>9875</v>
      </c>
      <c r="Q169" s="5">
        <v>550.06693988999996</v>
      </c>
      <c r="R169" s="4">
        <v>487.95944233</v>
      </c>
      <c r="S169" s="3">
        <v>6545</v>
      </c>
      <c r="T169" s="5">
        <v>3124.9525853999999</v>
      </c>
      <c r="U169" s="5">
        <v>3094.8333705999999</v>
      </c>
      <c r="V169" s="3">
        <v>41511</v>
      </c>
      <c r="W169">
        <v>400.50549588000001</v>
      </c>
      <c r="X169">
        <v>358.30910311000002</v>
      </c>
      <c r="Y169">
        <v>4806</v>
      </c>
      <c r="Z169">
        <v>285.82255771000001</v>
      </c>
      <c r="AA169">
        <v>282.11436665999997</v>
      </c>
      <c r="AB169">
        <v>3784</v>
      </c>
      <c r="AC169">
        <v>3943.8719698</v>
      </c>
      <c r="AD169">
        <v>3548.4231715000001</v>
      </c>
      <c r="AE169">
        <v>47595</v>
      </c>
      <c r="AF169">
        <v>62565.532909000001</v>
      </c>
      <c r="AG169">
        <v>55600.313129000002</v>
      </c>
      <c r="AH169">
        <v>745767</v>
      </c>
      <c r="AI169">
        <v>323649.21211000002</v>
      </c>
      <c r="AJ169">
        <v>321867.66288000002</v>
      </c>
      <c r="AK169">
        <v>4317210.9622999998</v>
      </c>
      <c r="AL169">
        <v>1052145.8107</v>
      </c>
      <c r="AM169">
        <v>944028.5588</v>
      </c>
      <c r="AN169">
        <v>12662255.059</v>
      </c>
      <c r="AO169">
        <v>330703.21558000002</v>
      </c>
      <c r="AP169">
        <v>329121.47486000002</v>
      </c>
      <c r="AQ169">
        <v>4414506.3424000004</v>
      </c>
      <c r="AR169">
        <v>2544</v>
      </c>
      <c r="AS169">
        <v>1201</v>
      </c>
      <c r="AT169">
        <v>873</v>
      </c>
      <c r="AU169">
        <v>1258</v>
      </c>
      <c r="AV169">
        <v>1675</v>
      </c>
      <c r="AW169">
        <v>1873</v>
      </c>
      <c r="AX169">
        <v>2786</v>
      </c>
      <c r="AY169">
        <v>747</v>
      </c>
      <c r="AZ169">
        <v>251</v>
      </c>
      <c r="BA169">
        <v>6467</v>
      </c>
      <c r="BB169">
        <v>14965</v>
      </c>
      <c r="BC169">
        <v>26163</v>
      </c>
      <c r="BD169" s="24">
        <f t="shared" si="2"/>
        <v>10</v>
      </c>
    </row>
    <row r="170" spans="1:56" x14ac:dyDescent="0.35">
      <c r="A170" t="s">
        <v>64</v>
      </c>
      <c r="B170" s="18" t="s">
        <v>65</v>
      </c>
      <c r="C170" s="3">
        <v>2395</v>
      </c>
      <c r="D170" s="3">
        <v>1885</v>
      </c>
      <c r="E170" s="3">
        <v>1109</v>
      </c>
      <c r="F170" s="3">
        <v>676</v>
      </c>
      <c r="G170" s="3">
        <v>2005</v>
      </c>
      <c r="H170" s="3">
        <v>1367</v>
      </c>
      <c r="I170" s="3">
        <v>647</v>
      </c>
      <c r="J170" s="3">
        <v>231</v>
      </c>
      <c r="K170" s="3">
        <v>10315</v>
      </c>
      <c r="L170" s="3">
        <v>4643</v>
      </c>
      <c r="M170" s="3">
        <v>1205</v>
      </c>
      <c r="N170" s="3">
        <v>837</v>
      </c>
      <c r="O170" s="3">
        <v>2839</v>
      </c>
      <c r="P170" s="3">
        <v>791</v>
      </c>
      <c r="Q170" s="5">
        <v>551.45423794999999</v>
      </c>
      <c r="R170" s="4">
        <v>601.74503150999999</v>
      </c>
      <c r="S170" s="3">
        <v>6207</v>
      </c>
      <c r="T170" s="5">
        <v>3434.5477037000001</v>
      </c>
      <c r="U170" s="5">
        <v>3504.6049443000002</v>
      </c>
      <c r="V170" s="3">
        <v>36150</v>
      </c>
      <c r="W170">
        <v>446.76089228000001</v>
      </c>
      <c r="X170">
        <v>480.46534173999999</v>
      </c>
      <c r="Y170">
        <v>4956</v>
      </c>
      <c r="Z170">
        <v>355.66505369999999</v>
      </c>
      <c r="AA170">
        <v>357.92535142999998</v>
      </c>
      <c r="AB170">
        <v>3692</v>
      </c>
      <c r="AC170">
        <v>4286.6511854999999</v>
      </c>
      <c r="AD170">
        <v>4589.3359185999998</v>
      </c>
      <c r="AE170">
        <v>47339</v>
      </c>
      <c r="AF170">
        <v>64296.288451</v>
      </c>
      <c r="AG170">
        <v>69976.345128000001</v>
      </c>
      <c r="AH170">
        <v>721806</v>
      </c>
      <c r="AI170">
        <v>414687.77211999998</v>
      </c>
      <c r="AJ170">
        <v>421305.83766999998</v>
      </c>
      <c r="AK170">
        <v>4345769.7155999998</v>
      </c>
      <c r="AL170">
        <v>1177360.0974000001</v>
      </c>
      <c r="AM170">
        <v>1261454.8202</v>
      </c>
      <c r="AN170">
        <v>13011906.470000001</v>
      </c>
      <c r="AO170">
        <v>405288.68894000002</v>
      </c>
      <c r="AP170">
        <v>403705.61433000001</v>
      </c>
      <c r="AQ170">
        <v>4164223.4117999999</v>
      </c>
      <c r="AR170">
        <v>2258</v>
      </c>
      <c r="AS170">
        <v>1144</v>
      </c>
      <c r="AT170">
        <v>842</v>
      </c>
      <c r="AU170">
        <v>1342</v>
      </c>
      <c r="AV170">
        <v>1694</v>
      </c>
      <c r="AW170">
        <v>1920</v>
      </c>
      <c r="AX170">
        <v>2516</v>
      </c>
      <c r="AY170">
        <v>854</v>
      </c>
      <c r="AZ170">
        <v>322</v>
      </c>
      <c r="BA170">
        <v>6802</v>
      </c>
      <c r="BB170">
        <v>15214</v>
      </c>
      <c r="BC170">
        <v>25323</v>
      </c>
      <c r="BD170" s="24">
        <f t="shared" si="2"/>
        <v>13</v>
      </c>
    </row>
    <row r="171" spans="1:56" x14ac:dyDescent="0.35">
      <c r="A171" t="s">
        <v>144</v>
      </c>
      <c r="B171" s="18" t="s">
        <v>145</v>
      </c>
      <c r="C171" s="3">
        <v>3102</v>
      </c>
      <c r="D171" s="3">
        <v>2287</v>
      </c>
      <c r="E171" s="3">
        <v>1522</v>
      </c>
      <c r="F171" s="3">
        <v>1055</v>
      </c>
      <c r="G171" s="3">
        <v>2499</v>
      </c>
      <c r="H171" s="3">
        <v>1655</v>
      </c>
      <c r="I171" s="3">
        <v>898</v>
      </c>
      <c r="J171" s="3">
        <v>412</v>
      </c>
      <c r="K171" s="3">
        <v>13430</v>
      </c>
      <c r="L171" s="3">
        <v>1190</v>
      </c>
      <c r="M171" s="3">
        <v>2250</v>
      </c>
      <c r="N171" s="3">
        <v>2358</v>
      </c>
      <c r="O171" s="3">
        <v>4288</v>
      </c>
      <c r="P171" s="3">
        <v>3344</v>
      </c>
      <c r="Q171" s="4">
        <v>513.99924366000005</v>
      </c>
      <c r="R171" s="4">
        <v>496.05361132000002</v>
      </c>
      <c r="S171" s="3">
        <v>6662</v>
      </c>
      <c r="T171" s="5">
        <v>3647.5087152999999</v>
      </c>
      <c r="U171" s="5">
        <v>3629.7840655</v>
      </c>
      <c r="V171" s="3">
        <v>48748</v>
      </c>
      <c r="W171">
        <v>407.03007589999999</v>
      </c>
      <c r="X171">
        <v>393.22412508999997</v>
      </c>
      <c r="Y171">
        <v>5281</v>
      </c>
      <c r="Z171">
        <v>333.46290621000003</v>
      </c>
      <c r="AA171">
        <v>333.50707371999999</v>
      </c>
      <c r="AB171">
        <v>4479</v>
      </c>
      <c r="AC171">
        <v>4405.7116124000004</v>
      </c>
      <c r="AD171">
        <v>4254.6537601999999</v>
      </c>
      <c r="AE171">
        <v>57140</v>
      </c>
      <c r="AF171">
        <v>62962.986356000001</v>
      </c>
      <c r="AG171">
        <v>60766.344005999999</v>
      </c>
      <c r="AH171">
        <v>816092</v>
      </c>
      <c r="AI171">
        <v>406052.45392</v>
      </c>
      <c r="AJ171">
        <v>404185.38017000002</v>
      </c>
      <c r="AK171">
        <v>5428209.6556000002</v>
      </c>
      <c r="AL171">
        <v>1177259.558</v>
      </c>
      <c r="AM171">
        <v>1137013.203</v>
      </c>
      <c r="AN171">
        <v>15270087.317</v>
      </c>
      <c r="AO171">
        <v>355599.38325000001</v>
      </c>
      <c r="AP171">
        <v>357211.50224</v>
      </c>
      <c r="AQ171">
        <v>4797350.4751000004</v>
      </c>
      <c r="AR171">
        <v>2228</v>
      </c>
      <c r="AS171">
        <v>1321</v>
      </c>
      <c r="AT171">
        <v>1024</v>
      </c>
      <c r="AU171">
        <v>1187</v>
      </c>
      <c r="AV171">
        <v>1834</v>
      </c>
      <c r="AW171">
        <v>2260</v>
      </c>
      <c r="AX171">
        <v>2762</v>
      </c>
      <c r="AY171">
        <v>1236</v>
      </c>
      <c r="AZ171">
        <v>481</v>
      </c>
      <c r="BA171">
        <v>6714</v>
      </c>
      <c r="BB171">
        <v>17474</v>
      </c>
      <c r="BC171">
        <v>32952</v>
      </c>
      <c r="BD171" s="24">
        <f t="shared" si="2"/>
        <v>13</v>
      </c>
    </row>
    <row r="172" spans="1:56" x14ac:dyDescent="0.35">
      <c r="A172" t="s">
        <v>513</v>
      </c>
      <c r="B172" s="18" t="s">
        <v>514</v>
      </c>
      <c r="C172" s="3">
        <v>1942</v>
      </c>
      <c r="D172" s="3">
        <v>1588</v>
      </c>
      <c r="E172" s="3">
        <v>1065</v>
      </c>
      <c r="F172" s="3">
        <v>774</v>
      </c>
      <c r="G172" s="3">
        <v>1714</v>
      </c>
      <c r="H172" s="3">
        <v>1247</v>
      </c>
      <c r="I172" s="3">
        <v>731</v>
      </c>
      <c r="J172" s="3">
        <v>325</v>
      </c>
      <c r="K172" s="3">
        <v>9386</v>
      </c>
      <c r="L172" s="3">
        <v>0</v>
      </c>
      <c r="M172" s="3">
        <v>224</v>
      </c>
      <c r="N172" s="3">
        <v>1364</v>
      </c>
      <c r="O172" s="3">
        <v>2681</v>
      </c>
      <c r="P172" s="3">
        <v>5117</v>
      </c>
      <c r="Q172" s="4">
        <v>561.19419598000002</v>
      </c>
      <c r="R172" s="4">
        <v>502.13083316000001</v>
      </c>
      <c r="S172" s="3">
        <v>4713</v>
      </c>
      <c r="T172" s="5">
        <v>4097.7644596999999</v>
      </c>
      <c r="U172" s="6">
        <v>4075.9642020000001</v>
      </c>
      <c r="V172" s="3">
        <v>38257</v>
      </c>
      <c r="W172">
        <v>416.56752392999999</v>
      </c>
      <c r="X172">
        <v>376.19859365000002</v>
      </c>
      <c r="Y172">
        <v>3531</v>
      </c>
      <c r="Z172">
        <v>269.36901626000002</v>
      </c>
      <c r="AA172">
        <v>269.87001917999999</v>
      </c>
      <c r="AB172">
        <v>2533</v>
      </c>
      <c r="AC172">
        <v>4161.3879536000004</v>
      </c>
      <c r="AD172">
        <v>3767.8457277000002</v>
      </c>
      <c r="AE172">
        <v>35365</v>
      </c>
      <c r="AF172">
        <v>65822.507761000001</v>
      </c>
      <c r="AG172">
        <v>58964.095460999997</v>
      </c>
      <c r="AH172">
        <v>553437</v>
      </c>
      <c r="AI172">
        <v>438517.01371000003</v>
      </c>
      <c r="AJ172">
        <v>437688.40425999998</v>
      </c>
      <c r="AK172">
        <v>4108143.3624</v>
      </c>
      <c r="AL172">
        <v>1118502.8940000001</v>
      </c>
      <c r="AM172">
        <v>1011856.4367</v>
      </c>
      <c r="AN172">
        <v>9497284.5149000008</v>
      </c>
      <c r="AO172">
        <v>323062.68300000002</v>
      </c>
      <c r="AP172">
        <v>326541.37737</v>
      </c>
      <c r="AQ172">
        <v>3064917.3679999998</v>
      </c>
      <c r="AR172">
        <v>1626</v>
      </c>
      <c r="AS172">
        <v>775</v>
      </c>
      <c r="AT172">
        <v>688</v>
      </c>
      <c r="AU172">
        <v>841</v>
      </c>
      <c r="AV172">
        <v>1085</v>
      </c>
      <c r="AW172">
        <v>1605</v>
      </c>
      <c r="AX172">
        <v>1834</v>
      </c>
      <c r="AY172">
        <v>482</v>
      </c>
      <c r="AZ172">
        <v>217</v>
      </c>
      <c r="BA172">
        <v>4630</v>
      </c>
      <c r="BB172">
        <v>10256</v>
      </c>
      <c r="BC172">
        <v>20479</v>
      </c>
      <c r="BD172" s="24">
        <f t="shared" si="2"/>
        <v>11</v>
      </c>
    </row>
    <row r="173" spans="1:56" x14ac:dyDescent="0.35">
      <c r="A173" t="s">
        <v>305</v>
      </c>
      <c r="B173" s="18" t="s">
        <v>306</v>
      </c>
      <c r="C173" s="3">
        <v>4790</v>
      </c>
      <c r="D173" s="3">
        <v>3989</v>
      </c>
      <c r="E173" s="3">
        <v>2889</v>
      </c>
      <c r="F173" s="3">
        <v>2183</v>
      </c>
      <c r="G173" s="3">
        <v>4095</v>
      </c>
      <c r="H173" s="3">
        <v>3146</v>
      </c>
      <c r="I173" s="3">
        <v>1888</v>
      </c>
      <c r="J173" s="3">
        <v>927</v>
      </c>
      <c r="K173" s="3">
        <v>23907</v>
      </c>
      <c r="L173" s="3">
        <v>173</v>
      </c>
      <c r="M173" s="3">
        <v>1868</v>
      </c>
      <c r="N173" s="3">
        <v>5672</v>
      </c>
      <c r="O173" s="3">
        <v>6276</v>
      </c>
      <c r="P173" s="3">
        <v>9918</v>
      </c>
      <c r="Q173" s="4">
        <v>298.71223350999998</v>
      </c>
      <c r="R173" s="4">
        <v>280.58727569000001</v>
      </c>
      <c r="S173" s="3">
        <v>6708</v>
      </c>
      <c r="T173" s="5">
        <v>1911.6808093</v>
      </c>
      <c r="U173" s="5">
        <v>1889.4466056000001</v>
      </c>
      <c r="V173" s="3">
        <v>45171</v>
      </c>
      <c r="W173">
        <v>303.02683745000002</v>
      </c>
      <c r="X173">
        <v>288.07462249999998</v>
      </c>
      <c r="Y173">
        <v>6887</v>
      </c>
      <c r="Z173">
        <v>273.91772316999999</v>
      </c>
      <c r="AA173">
        <v>271.21763499999997</v>
      </c>
      <c r="AB173">
        <v>6484</v>
      </c>
      <c r="AC173">
        <v>3096.4630330999998</v>
      </c>
      <c r="AD173">
        <v>2961.5593758999998</v>
      </c>
      <c r="AE173">
        <v>70802</v>
      </c>
      <c r="AF173">
        <v>36504.270347999998</v>
      </c>
      <c r="AG173">
        <v>34365.792445999999</v>
      </c>
      <c r="AH173">
        <v>821583</v>
      </c>
      <c r="AI173">
        <v>229600.4993</v>
      </c>
      <c r="AJ173">
        <v>227875.77317999999</v>
      </c>
      <c r="AK173">
        <v>5447826.1095000003</v>
      </c>
      <c r="AL173">
        <v>793964.41677999997</v>
      </c>
      <c r="AM173">
        <v>758115.52633000002</v>
      </c>
      <c r="AN173">
        <v>18124267.888</v>
      </c>
      <c r="AO173">
        <v>343260.15760999999</v>
      </c>
      <c r="AP173">
        <v>341220.83239</v>
      </c>
      <c r="AQ173">
        <v>8157566.4400000004</v>
      </c>
      <c r="AR173">
        <v>4071</v>
      </c>
      <c r="AS173">
        <v>1948</v>
      </c>
      <c r="AT173">
        <v>1099</v>
      </c>
      <c r="AU173">
        <v>2109</v>
      </c>
      <c r="AV173">
        <v>2537</v>
      </c>
      <c r="AW173">
        <v>2241</v>
      </c>
      <c r="AX173">
        <v>4762</v>
      </c>
      <c r="AY173">
        <v>1305</v>
      </c>
      <c r="AZ173">
        <v>417</v>
      </c>
      <c r="BA173">
        <v>14457</v>
      </c>
      <c r="BB173">
        <v>24877</v>
      </c>
      <c r="BC173">
        <v>31468</v>
      </c>
      <c r="BD173" s="24">
        <f t="shared" si="2"/>
        <v>10</v>
      </c>
    </row>
    <row r="174" spans="1:56" x14ac:dyDescent="0.35">
      <c r="A174" t="s">
        <v>453</v>
      </c>
      <c r="B174" s="18" t="s">
        <v>454</v>
      </c>
      <c r="C174" s="3">
        <v>2428</v>
      </c>
      <c r="D174" s="3">
        <v>1783</v>
      </c>
      <c r="E174" s="3">
        <v>1204</v>
      </c>
      <c r="F174" s="3">
        <v>789</v>
      </c>
      <c r="G174" s="3">
        <v>2085</v>
      </c>
      <c r="H174" s="3">
        <v>1375</v>
      </c>
      <c r="I174" s="3">
        <v>701</v>
      </c>
      <c r="J174" s="3">
        <v>298</v>
      </c>
      <c r="K174" s="3">
        <v>10663</v>
      </c>
      <c r="L174" s="3">
        <v>1320</v>
      </c>
      <c r="M174" s="3">
        <v>1685</v>
      </c>
      <c r="N174" s="3">
        <v>2545</v>
      </c>
      <c r="O174" s="3">
        <v>3144</v>
      </c>
      <c r="P174" s="3">
        <v>1969</v>
      </c>
      <c r="Q174" s="4">
        <v>578.19987772000002</v>
      </c>
      <c r="R174" s="4">
        <v>566.44471537000004</v>
      </c>
      <c r="S174" s="3">
        <v>6040</v>
      </c>
      <c r="T174" s="5">
        <v>2841.7786685999999</v>
      </c>
      <c r="U174" s="5">
        <v>2838.6945513000001</v>
      </c>
      <c r="V174" s="3">
        <v>30269</v>
      </c>
      <c r="W174">
        <v>382.07798059999999</v>
      </c>
      <c r="X174">
        <v>374.37869267999997</v>
      </c>
      <c r="Y174">
        <v>3992</v>
      </c>
      <c r="Z174">
        <v>334.61622753</v>
      </c>
      <c r="AA174">
        <v>336.67823313999997</v>
      </c>
      <c r="AB174">
        <v>3590</v>
      </c>
      <c r="AC174">
        <v>4343.8132379999997</v>
      </c>
      <c r="AD174">
        <v>4250.0234455999998</v>
      </c>
      <c r="AE174">
        <v>45318</v>
      </c>
      <c r="AF174">
        <v>67671.847372999997</v>
      </c>
      <c r="AG174">
        <v>66266.435337000003</v>
      </c>
      <c r="AH174">
        <v>706599</v>
      </c>
      <c r="AI174">
        <v>313496.03386000003</v>
      </c>
      <c r="AJ174">
        <v>313082.38007999997</v>
      </c>
      <c r="AK174">
        <v>3338397.4188000001</v>
      </c>
      <c r="AL174">
        <v>1081021.0560999999</v>
      </c>
      <c r="AM174">
        <v>1058414.0327999999</v>
      </c>
      <c r="AN174">
        <v>11285868.832</v>
      </c>
      <c r="AO174">
        <v>351589.59648000001</v>
      </c>
      <c r="AP174">
        <v>355058.25805</v>
      </c>
      <c r="AQ174">
        <v>3785986.2055000002</v>
      </c>
      <c r="AR174">
        <v>2146</v>
      </c>
      <c r="AS174">
        <v>1015</v>
      </c>
      <c r="AT174">
        <v>808</v>
      </c>
      <c r="AU174">
        <v>928</v>
      </c>
      <c r="AV174">
        <v>1287</v>
      </c>
      <c r="AW174">
        <v>1777</v>
      </c>
      <c r="AX174">
        <v>2483</v>
      </c>
      <c r="AY174">
        <v>788</v>
      </c>
      <c r="AZ174">
        <v>319</v>
      </c>
      <c r="BA174">
        <v>5397</v>
      </c>
      <c r="BB174">
        <v>12962</v>
      </c>
      <c r="BC174">
        <v>26959</v>
      </c>
      <c r="BD174" s="24">
        <f t="shared" si="2"/>
        <v>19</v>
      </c>
    </row>
    <row r="175" spans="1:56" x14ac:dyDescent="0.35">
      <c r="A175" t="s">
        <v>611</v>
      </c>
      <c r="B175" s="18" t="s">
        <v>612</v>
      </c>
      <c r="C175" s="3">
        <v>4509</v>
      </c>
      <c r="D175" s="3">
        <v>3525</v>
      </c>
      <c r="E175" s="3">
        <v>2357</v>
      </c>
      <c r="F175" s="3">
        <v>1577</v>
      </c>
      <c r="G175" s="3">
        <v>3595</v>
      </c>
      <c r="H175" s="3">
        <v>2529</v>
      </c>
      <c r="I175" s="3">
        <v>1379</v>
      </c>
      <c r="J175" s="3">
        <v>616</v>
      </c>
      <c r="K175" s="3">
        <v>20087</v>
      </c>
      <c r="L175" s="3">
        <v>6876</v>
      </c>
      <c r="M175" s="3">
        <v>2978</v>
      </c>
      <c r="N175" s="3">
        <v>2654</v>
      </c>
      <c r="O175" s="3">
        <v>3149</v>
      </c>
      <c r="P175" s="3">
        <v>4430</v>
      </c>
      <c r="Q175" s="4">
        <v>446.27551829999999</v>
      </c>
      <c r="R175" s="4">
        <v>478.51844476999997</v>
      </c>
      <c r="S175" s="3">
        <v>9612</v>
      </c>
      <c r="T175" s="5">
        <v>3551.7850223</v>
      </c>
      <c r="U175" s="5">
        <v>3581.0225519000001</v>
      </c>
      <c r="V175" s="3">
        <v>71932</v>
      </c>
      <c r="W175">
        <v>439.98136383999997</v>
      </c>
      <c r="X175">
        <v>468.06392194</v>
      </c>
      <c r="Y175">
        <v>9402</v>
      </c>
      <c r="Z175">
        <v>424.43119041</v>
      </c>
      <c r="AA175">
        <v>420.57051825000002</v>
      </c>
      <c r="AB175">
        <v>8448</v>
      </c>
      <c r="AC175">
        <v>5781.1636680000001</v>
      </c>
      <c r="AD175">
        <v>6153.5321352000001</v>
      </c>
      <c r="AE175">
        <v>123606</v>
      </c>
      <c r="AF175">
        <v>52935.995542999997</v>
      </c>
      <c r="AG175">
        <v>56712.699756000002</v>
      </c>
      <c r="AH175">
        <v>1139188</v>
      </c>
      <c r="AI175">
        <v>431009.87958000001</v>
      </c>
      <c r="AJ175">
        <v>433664.24105000001</v>
      </c>
      <c r="AK175">
        <v>8711013.6099999994</v>
      </c>
      <c r="AL175">
        <v>1304031.8799999999</v>
      </c>
      <c r="AM175">
        <v>1386557.7101</v>
      </c>
      <c r="AN175">
        <v>27851784.723999999</v>
      </c>
      <c r="AO175">
        <v>476307.17563000001</v>
      </c>
      <c r="AP175">
        <v>467545.41714999999</v>
      </c>
      <c r="AQ175">
        <v>9391584.7942999993</v>
      </c>
      <c r="AR175">
        <v>4310</v>
      </c>
      <c r="AS175">
        <v>2381</v>
      </c>
      <c r="AT175">
        <v>1817</v>
      </c>
      <c r="AU175">
        <v>2087</v>
      </c>
      <c r="AV175">
        <v>3388</v>
      </c>
      <c r="AW175">
        <v>3927</v>
      </c>
      <c r="AX175">
        <v>5516</v>
      </c>
      <c r="AY175">
        <v>2176</v>
      </c>
      <c r="AZ175">
        <v>756</v>
      </c>
      <c r="BA175">
        <v>13994</v>
      </c>
      <c r="BB175">
        <v>38302</v>
      </c>
      <c r="BC175">
        <v>71310</v>
      </c>
      <c r="BD175" s="24">
        <f t="shared" si="2"/>
        <v>19</v>
      </c>
    </row>
    <row r="176" spans="1:56" x14ac:dyDescent="0.35">
      <c r="A176" t="s">
        <v>483</v>
      </c>
      <c r="B176" s="18" t="s">
        <v>484</v>
      </c>
      <c r="C176" s="3">
        <v>2520</v>
      </c>
      <c r="D176" s="3">
        <v>1997</v>
      </c>
      <c r="E176" s="3">
        <v>1268</v>
      </c>
      <c r="F176" s="3">
        <v>764</v>
      </c>
      <c r="G176" s="3">
        <v>2163</v>
      </c>
      <c r="H176" s="3">
        <v>1431</v>
      </c>
      <c r="I176" s="3">
        <v>723</v>
      </c>
      <c r="J176" s="3">
        <v>296</v>
      </c>
      <c r="K176" s="3">
        <v>11162</v>
      </c>
      <c r="L176" s="3">
        <v>964</v>
      </c>
      <c r="M176" s="3">
        <v>3310</v>
      </c>
      <c r="N176" s="3">
        <v>1813</v>
      </c>
      <c r="O176" s="3">
        <v>2793</v>
      </c>
      <c r="P176" s="3">
        <v>2282</v>
      </c>
      <c r="Q176" s="4">
        <v>503.32992229000001</v>
      </c>
      <c r="R176" s="4">
        <v>494.35585021000003</v>
      </c>
      <c r="S176" s="3">
        <v>5518</v>
      </c>
      <c r="T176" s="5">
        <v>2799.1200426999999</v>
      </c>
      <c r="U176" s="5">
        <v>2802.1859881999999</v>
      </c>
      <c r="V176" s="3">
        <v>31278</v>
      </c>
      <c r="W176">
        <v>437.85694846000001</v>
      </c>
      <c r="X176">
        <v>429.40333274</v>
      </c>
      <c r="Y176">
        <v>4793</v>
      </c>
      <c r="Z176">
        <v>299.02565707000002</v>
      </c>
      <c r="AA176">
        <v>301.29009137999998</v>
      </c>
      <c r="AB176">
        <v>3363</v>
      </c>
      <c r="AC176">
        <v>3566.7913926000001</v>
      </c>
      <c r="AD176">
        <v>3488.7117004000002</v>
      </c>
      <c r="AE176">
        <v>38941</v>
      </c>
      <c r="AF176">
        <v>59475.435824</v>
      </c>
      <c r="AG176">
        <v>58398.226124000001</v>
      </c>
      <c r="AH176">
        <v>651841</v>
      </c>
      <c r="AI176">
        <v>329410.46038</v>
      </c>
      <c r="AJ176">
        <v>329603.33717000001</v>
      </c>
      <c r="AK176">
        <v>3679032.4493999998</v>
      </c>
      <c r="AL176">
        <v>1094834.3260999999</v>
      </c>
      <c r="AM176">
        <v>1071691.8382999999</v>
      </c>
      <c r="AN176">
        <v>11962224.299000001</v>
      </c>
      <c r="AO176">
        <v>328665.11660000001</v>
      </c>
      <c r="AP176">
        <v>332241.14866000001</v>
      </c>
      <c r="AQ176">
        <v>3708475.7012999998</v>
      </c>
      <c r="AR176">
        <v>2182</v>
      </c>
      <c r="AS176">
        <v>1160</v>
      </c>
      <c r="AT176">
        <v>747</v>
      </c>
      <c r="AU176">
        <v>1196</v>
      </c>
      <c r="AV176">
        <v>1741</v>
      </c>
      <c r="AW176">
        <v>1856</v>
      </c>
      <c r="AX176">
        <v>2493</v>
      </c>
      <c r="AY176">
        <v>677</v>
      </c>
      <c r="AZ176">
        <v>193</v>
      </c>
      <c r="BA176">
        <v>6599</v>
      </c>
      <c r="BB176">
        <v>13959</v>
      </c>
      <c r="BC176">
        <v>18383</v>
      </c>
      <c r="BD176" s="24">
        <f t="shared" si="2"/>
        <v>20</v>
      </c>
    </row>
    <row r="177" spans="1:56" x14ac:dyDescent="0.35">
      <c r="A177" t="s">
        <v>693</v>
      </c>
      <c r="B177" s="18" t="s">
        <v>694</v>
      </c>
      <c r="C177" s="3">
        <v>2424</v>
      </c>
      <c r="D177" s="3">
        <v>1656</v>
      </c>
      <c r="E177" s="3">
        <v>974</v>
      </c>
      <c r="F177" s="3">
        <v>604</v>
      </c>
      <c r="G177" s="3">
        <v>2100</v>
      </c>
      <c r="H177" s="3">
        <v>1395</v>
      </c>
      <c r="I177" s="3">
        <v>623</v>
      </c>
      <c r="J177" s="3">
        <v>299</v>
      </c>
      <c r="K177" s="3">
        <v>10075</v>
      </c>
      <c r="L177" s="3">
        <v>4037</v>
      </c>
      <c r="M177" s="3">
        <v>5785</v>
      </c>
      <c r="N177" s="3">
        <v>244</v>
      </c>
      <c r="O177" s="3">
        <v>9</v>
      </c>
      <c r="P177" s="3">
        <v>0</v>
      </c>
      <c r="Q177" s="4">
        <v>654.80295949000003</v>
      </c>
      <c r="R177" s="4">
        <v>760.09925557999998</v>
      </c>
      <c r="S177" s="3">
        <v>7658</v>
      </c>
      <c r="T177" s="5">
        <v>3221.7494004</v>
      </c>
      <c r="U177" s="5">
        <v>3322.4813896000001</v>
      </c>
      <c r="V177" s="3">
        <v>33474</v>
      </c>
      <c r="W177">
        <v>461.86034274999997</v>
      </c>
      <c r="X177">
        <v>527.94044665000001</v>
      </c>
      <c r="Y177">
        <v>5319</v>
      </c>
      <c r="Z177">
        <v>262.28788493000002</v>
      </c>
      <c r="AA177">
        <v>266.60049628000002</v>
      </c>
      <c r="AB177">
        <v>2686</v>
      </c>
      <c r="AC177">
        <v>3592.1763397</v>
      </c>
      <c r="AD177">
        <v>4073.6476426999998</v>
      </c>
      <c r="AE177">
        <v>41042</v>
      </c>
      <c r="AF177">
        <v>77865.902344000002</v>
      </c>
      <c r="AG177">
        <v>90231.166253000003</v>
      </c>
      <c r="AH177">
        <v>909079</v>
      </c>
      <c r="AI177">
        <v>382920.71337000001</v>
      </c>
      <c r="AJ177">
        <v>392150.59765000001</v>
      </c>
      <c r="AK177">
        <v>3950917.2713000001</v>
      </c>
      <c r="AL177">
        <v>1136645.0241</v>
      </c>
      <c r="AM177">
        <v>1291982.3473</v>
      </c>
      <c r="AN177">
        <v>13016722.149</v>
      </c>
      <c r="AO177">
        <v>290959.54369999998</v>
      </c>
      <c r="AP177">
        <v>290968.57254999998</v>
      </c>
      <c r="AQ177">
        <v>2931508.3684</v>
      </c>
      <c r="AR177">
        <v>1709</v>
      </c>
      <c r="AS177">
        <v>1008</v>
      </c>
      <c r="AT177">
        <v>1064</v>
      </c>
      <c r="AU177">
        <v>1005</v>
      </c>
      <c r="AV177">
        <v>1479</v>
      </c>
      <c r="AW177">
        <v>2835</v>
      </c>
      <c r="AX177">
        <v>1592</v>
      </c>
      <c r="AY177">
        <v>643</v>
      </c>
      <c r="AZ177">
        <v>451</v>
      </c>
      <c r="BA177">
        <v>4217</v>
      </c>
      <c r="BB177">
        <v>9468</v>
      </c>
      <c r="BC177">
        <v>27357</v>
      </c>
      <c r="BD177" s="24">
        <f t="shared" si="2"/>
        <v>6</v>
      </c>
    </row>
    <row r="178" spans="1:56" x14ac:dyDescent="0.35">
      <c r="A178" t="s">
        <v>223</v>
      </c>
      <c r="B178" s="18" t="s">
        <v>224</v>
      </c>
      <c r="C178" s="3">
        <v>2167</v>
      </c>
      <c r="D178" s="3">
        <v>1738</v>
      </c>
      <c r="E178" s="3">
        <v>1220</v>
      </c>
      <c r="F178" s="3">
        <v>876</v>
      </c>
      <c r="G178" s="3">
        <v>2004</v>
      </c>
      <c r="H178" s="3">
        <v>1326</v>
      </c>
      <c r="I178" s="3">
        <v>755</v>
      </c>
      <c r="J178" s="3">
        <v>350</v>
      </c>
      <c r="K178" s="3">
        <v>10436</v>
      </c>
      <c r="L178" s="3">
        <v>833</v>
      </c>
      <c r="M178" s="3">
        <v>2926</v>
      </c>
      <c r="N178" s="3">
        <v>3085</v>
      </c>
      <c r="O178" s="3">
        <v>2473</v>
      </c>
      <c r="P178" s="3">
        <v>1119</v>
      </c>
      <c r="Q178" s="5">
        <v>433.09803106999999</v>
      </c>
      <c r="R178" s="4">
        <v>440.30279801</v>
      </c>
      <c r="S178" s="3">
        <v>4595</v>
      </c>
      <c r="T178" s="5">
        <v>4633.7529261</v>
      </c>
      <c r="U178" s="5">
        <v>4606.5542353000001</v>
      </c>
      <c r="V178" s="3">
        <v>48074</v>
      </c>
      <c r="W178">
        <v>341.72531175</v>
      </c>
      <c r="X178">
        <v>349.27175162999998</v>
      </c>
      <c r="Y178">
        <v>3645</v>
      </c>
      <c r="Z178">
        <v>372.99532768</v>
      </c>
      <c r="AA178">
        <v>372.07742430000002</v>
      </c>
      <c r="AB178">
        <v>3883</v>
      </c>
      <c r="AC178">
        <v>3624.8655306000001</v>
      </c>
      <c r="AD178">
        <v>3713.2042928000001</v>
      </c>
      <c r="AE178">
        <v>38751</v>
      </c>
      <c r="AF178">
        <v>45756.748168999999</v>
      </c>
      <c r="AG178">
        <v>46574.453814</v>
      </c>
      <c r="AH178">
        <v>486051</v>
      </c>
      <c r="AI178">
        <v>544258.94903000002</v>
      </c>
      <c r="AJ178">
        <v>541587.69441999996</v>
      </c>
      <c r="AK178">
        <v>5652009.1789999995</v>
      </c>
      <c r="AL178">
        <v>947594.49458000006</v>
      </c>
      <c r="AM178">
        <v>970619.51355000003</v>
      </c>
      <c r="AN178">
        <v>10129385.243000001</v>
      </c>
      <c r="AO178">
        <v>419599.10251</v>
      </c>
      <c r="AP178">
        <v>418038.52094999998</v>
      </c>
      <c r="AQ178">
        <v>4362650.0047000004</v>
      </c>
      <c r="AR178">
        <v>2126</v>
      </c>
      <c r="AS178">
        <v>953</v>
      </c>
      <c r="AT178">
        <v>554</v>
      </c>
      <c r="AU178">
        <v>986</v>
      </c>
      <c r="AV178">
        <v>1337</v>
      </c>
      <c r="AW178">
        <v>1322</v>
      </c>
      <c r="AX178">
        <v>2790</v>
      </c>
      <c r="AY178">
        <v>839</v>
      </c>
      <c r="AZ178">
        <v>254</v>
      </c>
      <c r="BA178">
        <v>5644</v>
      </c>
      <c r="BB178">
        <v>14166</v>
      </c>
      <c r="BC178">
        <v>18941</v>
      </c>
      <c r="BD178" s="24">
        <f t="shared" si="2"/>
        <v>11</v>
      </c>
    </row>
    <row r="179" spans="1:56" x14ac:dyDescent="0.35">
      <c r="A179" t="s">
        <v>237</v>
      </c>
      <c r="B179" s="18" t="s">
        <v>238</v>
      </c>
      <c r="C179" s="3">
        <v>1574</v>
      </c>
      <c r="D179" s="3">
        <v>1258</v>
      </c>
      <c r="E179" s="3">
        <v>917</v>
      </c>
      <c r="F179" s="3">
        <v>644</v>
      </c>
      <c r="G179" s="3">
        <v>1446</v>
      </c>
      <c r="H179" s="3">
        <v>1014</v>
      </c>
      <c r="I179" s="3">
        <v>575</v>
      </c>
      <c r="J179" s="3">
        <v>234</v>
      </c>
      <c r="K179" s="3">
        <v>7662</v>
      </c>
      <c r="L179" s="3">
        <v>0</v>
      </c>
      <c r="M179" s="3">
        <v>345</v>
      </c>
      <c r="N179" s="3">
        <v>4144</v>
      </c>
      <c r="O179" s="3">
        <v>1856</v>
      </c>
      <c r="P179" s="3">
        <v>1317</v>
      </c>
      <c r="Q179" s="4">
        <v>318.15794718000001</v>
      </c>
      <c r="R179" s="4">
        <v>301.22683372</v>
      </c>
      <c r="S179" s="3">
        <v>2308</v>
      </c>
      <c r="T179" s="5">
        <v>2786.8841376999999</v>
      </c>
      <c r="U179" s="5">
        <v>2748.2380579000001</v>
      </c>
      <c r="V179" s="3">
        <v>21057</v>
      </c>
      <c r="W179">
        <v>314.65467036000001</v>
      </c>
      <c r="X179">
        <v>302.14043330999999</v>
      </c>
      <c r="Y179">
        <v>2315</v>
      </c>
      <c r="Z179">
        <v>324.51359675999998</v>
      </c>
      <c r="AA179">
        <v>324.71939441000001</v>
      </c>
      <c r="AB179">
        <v>2488</v>
      </c>
      <c r="AC179">
        <v>2734.2465167999999</v>
      </c>
      <c r="AD179">
        <v>2633.1245106000001</v>
      </c>
      <c r="AE179">
        <v>20175</v>
      </c>
      <c r="AF179">
        <v>37702.955862000003</v>
      </c>
      <c r="AG179">
        <v>35752.414513000003</v>
      </c>
      <c r="AH179">
        <v>273935</v>
      </c>
      <c r="AI179">
        <v>316178.07058</v>
      </c>
      <c r="AJ179">
        <v>312932.34843999997</v>
      </c>
      <c r="AK179">
        <v>2397687.6538</v>
      </c>
      <c r="AL179">
        <v>813058.78171000001</v>
      </c>
      <c r="AM179">
        <v>783668.34106000001</v>
      </c>
      <c r="AN179">
        <v>6004466.8291999996</v>
      </c>
      <c r="AO179">
        <v>346601.42869999999</v>
      </c>
      <c r="AP179">
        <v>349288.68839999998</v>
      </c>
      <c r="AQ179">
        <v>2676249.9304999998</v>
      </c>
      <c r="AR179">
        <v>1625</v>
      </c>
      <c r="AS179">
        <v>623</v>
      </c>
      <c r="AT179">
        <v>390</v>
      </c>
      <c r="AU179">
        <v>707</v>
      </c>
      <c r="AV179">
        <v>823</v>
      </c>
      <c r="AW179">
        <v>785</v>
      </c>
      <c r="AX179">
        <v>1910</v>
      </c>
      <c r="AY179">
        <v>411</v>
      </c>
      <c r="AZ179">
        <v>167</v>
      </c>
      <c r="BA179">
        <v>4135</v>
      </c>
      <c r="BB179">
        <v>6757</v>
      </c>
      <c r="BC179">
        <v>9283</v>
      </c>
      <c r="BD179" s="24">
        <f t="shared" si="2"/>
        <v>12</v>
      </c>
    </row>
    <row r="180" spans="1:56" x14ac:dyDescent="0.35">
      <c r="A180" t="s">
        <v>213</v>
      </c>
      <c r="B180" s="18" t="s">
        <v>214</v>
      </c>
      <c r="C180" s="3">
        <v>2316</v>
      </c>
      <c r="D180" s="3">
        <v>1694</v>
      </c>
      <c r="E180" s="3">
        <v>1033</v>
      </c>
      <c r="F180" s="3">
        <v>653</v>
      </c>
      <c r="G180" s="3">
        <v>2065</v>
      </c>
      <c r="H180" s="3">
        <v>1295</v>
      </c>
      <c r="I180" s="3">
        <v>697</v>
      </c>
      <c r="J180" s="3">
        <v>306</v>
      </c>
      <c r="K180" s="3">
        <v>10059</v>
      </c>
      <c r="L180" s="3">
        <v>509</v>
      </c>
      <c r="M180" s="3">
        <v>2103</v>
      </c>
      <c r="N180" s="3">
        <v>2221</v>
      </c>
      <c r="O180" s="3">
        <v>2324</v>
      </c>
      <c r="P180" s="3">
        <v>2902</v>
      </c>
      <c r="Q180" s="9">
        <v>27.495757470000001</v>
      </c>
      <c r="R180" s="9">
        <v>25.946913211999998</v>
      </c>
      <c r="S180" s="3">
        <v>261</v>
      </c>
      <c r="T180" s="5">
        <v>2247.1261808999998</v>
      </c>
      <c r="U180" s="5">
        <v>2252.5101899000001</v>
      </c>
      <c r="V180" s="3">
        <v>22658</v>
      </c>
      <c r="W180">
        <v>470.24531839000002</v>
      </c>
      <c r="X180">
        <v>444.47758226000002</v>
      </c>
      <c r="Y180">
        <v>4471</v>
      </c>
      <c r="Z180">
        <v>299.20648922999999</v>
      </c>
      <c r="AA180">
        <v>304.20518937999998</v>
      </c>
      <c r="AB180">
        <v>3060</v>
      </c>
      <c r="AC180">
        <v>3850.9382353999999</v>
      </c>
      <c r="AD180">
        <v>3623.5212247999998</v>
      </c>
      <c r="AE180">
        <v>36449</v>
      </c>
      <c r="AF180">
        <v>3474.8253912999999</v>
      </c>
      <c r="AG180">
        <v>3277.5623819000002</v>
      </c>
      <c r="AH180">
        <v>32969</v>
      </c>
      <c r="AI180">
        <v>240227.43861000001</v>
      </c>
      <c r="AJ180">
        <v>240730.00346000001</v>
      </c>
      <c r="AK180">
        <v>2421503.1047999999</v>
      </c>
      <c r="AL180">
        <v>1155845.5262</v>
      </c>
      <c r="AM180">
        <v>1089748.1096000001</v>
      </c>
      <c r="AN180">
        <v>10961776.233999999</v>
      </c>
      <c r="AO180">
        <v>304934.78156999999</v>
      </c>
      <c r="AP180">
        <v>312407.26126</v>
      </c>
      <c r="AQ180">
        <v>3142504.6409999998</v>
      </c>
      <c r="AR180">
        <v>2040</v>
      </c>
      <c r="AS180">
        <v>915</v>
      </c>
      <c r="AT180">
        <v>724</v>
      </c>
      <c r="AU180">
        <v>1208</v>
      </c>
      <c r="AV180">
        <v>1328</v>
      </c>
      <c r="AW180">
        <v>1935</v>
      </c>
      <c r="AX180">
        <v>2131</v>
      </c>
      <c r="AY180">
        <v>666</v>
      </c>
      <c r="AZ180">
        <v>263</v>
      </c>
      <c r="BA180">
        <v>5942</v>
      </c>
      <c r="BB180">
        <v>10996</v>
      </c>
      <c r="BC180">
        <v>19511</v>
      </c>
      <c r="BD180" s="24">
        <f t="shared" si="2"/>
        <v>21</v>
      </c>
    </row>
    <row r="181" spans="1:56" x14ac:dyDescent="0.35">
      <c r="A181" t="s">
        <v>84</v>
      </c>
      <c r="B181" s="18" t="s">
        <v>85</v>
      </c>
      <c r="C181" s="3">
        <v>3283</v>
      </c>
      <c r="D181" s="3">
        <v>2493</v>
      </c>
      <c r="E181" s="3">
        <v>1609</v>
      </c>
      <c r="F181" s="3">
        <v>1043</v>
      </c>
      <c r="G181" s="3">
        <v>2694</v>
      </c>
      <c r="H181" s="3">
        <v>1920</v>
      </c>
      <c r="I181" s="3">
        <v>909</v>
      </c>
      <c r="J181" s="3">
        <v>406</v>
      </c>
      <c r="K181" s="3">
        <v>14357</v>
      </c>
      <c r="L181" s="3">
        <v>3435</v>
      </c>
      <c r="M181" s="3">
        <v>2668</v>
      </c>
      <c r="N181" s="3">
        <v>2514</v>
      </c>
      <c r="O181" s="3">
        <v>2956</v>
      </c>
      <c r="P181" s="3">
        <v>2784</v>
      </c>
      <c r="Q181" s="4">
        <v>589.22260897000001</v>
      </c>
      <c r="R181" s="5">
        <v>606.25478859999998</v>
      </c>
      <c r="S181" s="3">
        <v>8704</v>
      </c>
      <c r="T181" s="5">
        <v>2249.5109713000002</v>
      </c>
      <c r="U181" s="5">
        <v>2264.1916835000002</v>
      </c>
      <c r="V181" s="3">
        <v>32507</v>
      </c>
      <c r="W181">
        <v>300.08618873</v>
      </c>
      <c r="X181">
        <v>307.09758305999998</v>
      </c>
      <c r="Y181">
        <v>4409</v>
      </c>
      <c r="Z181">
        <v>429.94897182</v>
      </c>
      <c r="AA181">
        <v>430.93961134</v>
      </c>
      <c r="AB181">
        <v>6187</v>
      </c>
      <c r="AC181">
        <v>3174.9016360000001</v>
      </c>
      <c r="AD181">
        <v>3242.9476909999998</v>
      </c>
      <c r="AE181">
        <v>46559</v>
      </c>
      <c r="AF181">
        <v>59851.705829999999</v>
      </c>
      <c r="AG181">
        <v>61524.273872999998</v>
      </c>
      <c r="AH181">
        <v>883304</v>
      </c>
      <c r="AI181">
        <v>260972.67376000001</v>
      </c>
      <c r="AJ181">
        <v>262252.80034999998</v>
      </c>
      <c r="AK181">
        <v>3765163.4545999998</v>
      </c>
      <c r="AL181">
        <v>880660.16229000001</v>
      </c>
      <c r="AM181">
        <v>899811.99502999999</v>
      </c>
      <c r="AN181">
        <v>12918600.812999999</v>
      </c>
      <c r="AO181">
        <v>406347.87147000001</v>
      </c>
      <c r="AP181">
        <v>406109.93135999999</v>
      </c>
      <c r="AQ181">
        <v>5830520.2845999999</v>
      </c>
      <c r="AR181">
        <v>2963</v>
      </c>
      <c r="AS181">
        <v>1340</v>
      </c>
      <c r="AT181">
        <v>622</v>
      </c>
      <c r="AU181">
        <v>1428</v>
      </c>
      <c r="AV181">
        <v>1741</v>
      </c>
      <c r="AW181">
        <v>1240</v>
      </c>
      <c r="AX181">
        <v>4524</v>
      </c>
      <c r="AY181">
        <v>1283</v>
      </c>
      <c r="AZ181">
        <v>380</v>
      </c>
      <c r="BA181">
        <v>11057</v>
      </c>
      <c r="BB181">
        <v>18816</v>
      </c>
      <c r="BC181">
        <v>16686</v>
      </c>
      <c r="BD181" s="24">
        <f t="shared" si="2"/>
        <v>23</v>
      </c>
    </row>
    <row r="182" spans="1:56" x14ac:dyDescent="0.35">
      <c r="A182" t="s">
        <v>319</v>
      </c>
      <c r="B182" s="18" t="s">
        <v>320</v>
      </c>
      <c r="C182" s="3">
        <v>2404</v>
      </c>
      <c r="D182" s="3">
        <v>1980</v>
      </c>
      <c r="E182" s="3">
        <v>1310</v>
      </c>
      <c r="F182" s="3">
        <v>955</v>
      </c>
      <c r="G182" s="3">
        <v>2048</v>
      </c>
      <c r="H182" s="3">
        <v>1518</v>
      </c>
      <c r="I182" s="3">
        <v>737</v>
      </c>
      <c r="J182" s="3">
        <v>395</v>
      </c>
      <c r="K182" s="3">
        <v>11347</v>
      </c>
      <c r="L182" s="3">
        <v>109</v>
      </c>
      <c r="M182" s="3">
        <v>868</v>
      </c>
      <c r="N182" s="3">
        <v>2453</v>
      </c>
      <c r="O182" s="3">
        <v>3571</v>
      </c>
      <c r="P182" s="3">
        <v>4346</v>
      </c>
      <c r="Q182" s="4">
        <v>594.57259651000004</v>
      </c>
      <c r="R182" s="4">
        <v>547.72186481000006</v>
      </c>
      <c r="S182" s="3">
        <v>6215</v>
      </c>
      <c r="T182" s="5">
        <v>3319.1217388999999</v>
      </c>
      <c r="U182" s="5">
        <v>3282.2772538999998</v>
      </c>
      <c r="V182" s="3">
        <v>37244</v>
      </c>
      <c r="W182">
        <v>474.71070651999997</v>
      </c>
      <c r="X182">
        <v>440.82136247</v>
      </c>
      <c r="Y182">
        <v>5002</v>
      </c>
      <c r="Z182">
        <v>257.34918368000001</v>
      </c>
      <c r="AA182">
        <v>256.54357979999997</v>
      </c>
      <c r="AB182">
        <v>2911</v>
      </c>
      <c r="AC182">
        <v>3477.6564493000001</v>
      </c>
      <c r="AD182">
        <v>3237.0670662000002</v>
      </c>
      <c r="AE182">
        <v>36731</v>
      </c>
      <c r="AF182">
        <v>75629.821668999997</v>
      </c>
      <c r="AG182">
        <v>69742.575129999997</v>
      </c>
      <c r="AH182">
        <v>791369</v>
      </c>
      <c r="AI182">
        <v>392353.15675999998</v>
      </c>
      <c r="AJ182">
        <v>389106.08792000002</v>
      </c>
      <c r="AK182">
        <v>4415186.7796</v>
      </c>
      <c r="AL182">
        <v>1085451.6499999999</v>
      </c>
      <c r="AM182">
        <v>1009818.443</v>
      </c>
      <c r="AN182">
        <v>11458409.873</v>
      </c>
      <c r="AO182">
        <v>282868.69364000001</v>
      </c>
      <c r="AP182">
        <v>284209.74575</v>
      </c>
      <c r="AQ182">
        <v>3224927.9849999999</v>
      </c>
      <c r="AR182">
        <v>2056</v>
      </c>
      <c r="AS182">
        <v>1113</v>
      </c>
      <c r="AT182">
        <v>862</v>
      </c>
      <c r="AU182">
        <v>1324</v>
      </c>
      <c r="AV182">
        <v>1613</v>
      </c>
      <c r="AW182">
        <v>2065</v>
      </c>
      <c r="AX182">
        <v>2136</v>
      </c>
      <c r="AY182">
        <v>594</v>
      </c>
      <c r="AZ182">
        <v>181</v>
      </c>
      <c r="BA182">
        <v>6178</v>
      </c>
      <c r="BB182">
        <v>11544</v>
      </c>
      <c r="BC182">
        <v>19009</v>
      </c>
      <c r="BD182" s="24">
        <f t="shared" si="2"/>
        <v>19</v>
      </c>
    </row>
    <row r="183" spans="1:56" x14ac:dyDescent="0.35">
      <c r="A183" t="s">
        <v>393</v>
      </c>
      <c r="B183" s="18" t="s">
        <v>394</v>
      </c>
      <c r="C183" s="3">
        <v>2431</v>
      </c>
      <c r="D183" s="3">
        <v>1822</v>
      </c>
      <c r="E183" s="3">
        <v>1165</v>
      </c>
      <c r="F183" s="3">
        <v>762</v>
      </c>
      <c r="G183" s="3">
        <v>2354</v>
      </c>
      <c r="H183" s="3">
        <v>1470</v>
      </c>
      <c r="I183" s="3">
        <v>752</v>
      </c>
      <c r="J183" s="3">
        <v>336</v>
      </c>
      <c r="K183" s="3">
        <v>11092</v>
      </c>
      <c r="L183" s="3">
        <v>0</v>
      </c>
      <c r="M183" s="3">
        <v>1037</v>
      </c>
      <c r="N183" s="3">
        <v>1928</v>
      </c>
      <c r="O183" s="3">
        <v>3959</v>
      </c>
      <c r="P183" s="3">
        <v>4168</v>
      </c>
      <c r="Q183" s="4">
        <v>468.99888650999998</v>
      </c>
      <c r="R183" s="4">
        <v>419.22106022000003</v>
      </c>
      <c r="S183" s="3">
        <v>4650</v>
      </c>
      <c r="T183" s="5">
        <v>2548.8397937999998</v>
      </c>
      <c r="U183" s="5">
        <v>2547.5117202000001</v>
      </c>
      <c r="V183" s="3">
        <v>28257</v>
      </c>
      <c r="W183">
        <v>357.41518464000001</v>
      </c>
      <c r="X183">
        <v>321.31265776999999</v>
      </c>
      <c r="Y183">
        <v>3564</v>
      </c>
      <c r="Z183">
        <v>312.40235339999998</v>
      </c>
      <c r="AA183">
        <v>318.33754056999999</v>
      </c>
      <c r="AB183">
        <v>3531</v>
      </c>
      <c r="AC183">
        <v>3503.6861466999999</v>
      </c>
      <c r="AD183">
        <v>3137.3963217</v>
      </c>
      <c r="AE183">
        <v>34800</v>
      </c>
      <c r="AF183">
        <v>56320.788218000002</v>
      </c>
      <c r="AG183">
        <v>50327.893978</v>
      </c>
      <c r="AH183">
        <v>558237</v>
      </c>
      <c r="AI183">
        <v>308164.50936999999</v>
      </c>
      <c r="AJ183">
        <v>308327.13121000002</v>
      </c>
      <c r="AK183">
        <v>3419964.5394000001</v>
      </c>
      <c r="AL183">
        <v>973928.73611000006</v>
      </c>
      <c r="AM183">
        <v>873825.26116999995</v>
      </c>
      <c r="AN183">
        <v>9692469.7969000004</v>
      </c>
      <c r="AO183">
        <v>342382.06933000003</v>
      </c>
      <c r="AP183">
        <v>353246.79777</v>
      </c>
      <c r="AQ183">
        <v>3918213.4808</v>
      </c>
      <c r="AR183">
        <v>2272</v>
      </c>
      <c r="AS183">
        <v>978</v>
      </c>
      <c r="AT183">
        <v>475</v>
      </c>
      <c r="AU183">
        <v>1134</v>
      </c>
      <c r="AV183">
        <v>1373</v>
      </c>
      <c r="AW183">
        <v>1057</v>
      </c>
      <c r="AX183">
        <v>2711</v>
      </c>
      <c r="AY183">
        <v>641</v>
      </c>
      <c r="AZ183">
        <v>179</v>
      </c>
      <c r="BA183">
        <v>7639</v>
      </c>
      <c r="BB183">
        <v>13850</v>
      </c>
      <c r="BC183">
        <v>13311</v>
      </c>
      <c r="BD183" s="24">
        <f t="shared" si="2"/>
        <v>14</v>
      </c>
    </row>
    <row r="184" spans="1:56" x14ac:dyDescent="0.35">
      <c r="A184" t="s">
        <v>86</v>
      </c>
      <c r="B184" s="18" t="s">
        <v>87</v>
      </c>
      <c r="C184" s="3">
        <v>3252</v>
      </c>
      <c r="D184" s="3">
        <v>2540</v>
      </c>
      <c r="E184" s="3">
        <v>1622</v>
      </c>
      <c r="F184" s="3">
        <v>1176</v>
      </c>
      <c r="G184" s="3">
        <v>2957</v>
      </c>
      <c r="H184" s="3">
        <v>1858</v>
      </c>
      <c r="I184" s="3">
        <v>969</v>
      </c>
      <c r="J184" s="3">
        <v>387</v>
      </c>
      <c r="K184" s="3">
        <v>14761</v>
      </c>
      <c r="L184" s="3">
        <v>2002</v>
      </c>
      <c r="M184" s="3">
        <v>2366</v>
      </c>
      <c r="N184" s="3">
        <v>3651</v>
      </c>
      <c r="O184" s="3">
        <v>4257</v>
      </c>
      <c r="P184" s="3">
        <v>2485</v>
      </c>
      <c r="Q184" s="4">
        <v>579.08069241999999</v>
      </c>
      <c r="R184" s="4">
        <v>572.45444076000001</v>
      </c>
      <c r="S184" s="3">
        <v>8450</v>
      </c>
      <c r="T184" s="5">
        <v>2462.2985115000001</v>
      </c>
      <c r="U184" s="5">
        <v>2456.5408848000002</v>
      </c>
      <c r="V184" s="3">
        <v>36261</v>
      </c>
      <c r="W184">
        <v>357.42282583000002</v>
      </c>
      <c r="X184">
        <v>353.36359325000001</v>
      </c>
      <c r="Y184">
        <v>5216</v>
      </c>
      <c r="Z184">
        <v>423.45378697000001</v>
      </c>
      <c r="AA184">
        <v>424.83571574000001</v>
      </c>
      <c r="AB184">
        <v>6271</v>
      </c>
      <c r="AC184">
        <v>3579.9720170999999</v>
      </c>
      <c r="AD184">
        <v>3535.532823</v>
      </c>
      <c r="AE184">
        <v>52188</v>
      </c>
      <c r="AF184">
        <v>61319.221951</v>
      </c>
      <c r="AG184">
        <v>60596.572048000002</v>
      </c>
      <c r="AH184">
        <v>894466</v>
      </c>
      <c r="AI184">
        <v>290613.42927999998</v>
      </c>
      <c r="AJ184">
        <v>289827.26474999997</v>
      </c>
      <c r="AK184">
        <v>4278140.2549999999</v>
      </c>
      <c r="AL184">
        <v>1000756.9957</v>
      </c>
      <c r="AM184">
        <v>988886.4068</v>
      </c>
      <c r="AN184">
        <v>14596952.251</v>
      </c>
      <c r="AO184">
        <v>421986.68573000003</v>
      </c>
      <c r="AP184">
        <v>424722.41154</v>
      </c>
      <c r="AQ184">
        <v>6269327.5166999996</v>
      </c>
      <c r="AR184">
        <v>3405</v>
      </c>
      <c r="AS184">
        <v>1485</v>
      </c>
      <c r="AT184">
        <v>590</v>
      </c>
      <c r="AU184">
        <v>1799</v>
      </c>
      <c r="AV184">
        <v>2069</v>
      </c>
      <c r="AW184">
        <v>1348</v>
      </c>
      <c r="AX184">
        <v>4600</v>
      </c>
      <c r="AY184">
        <v>1405</v>
      </c>
      <c r="AZ184">
        <v>266</v>
      </c>
      <c r="BA184">
        <v>13857</v>
      </c>
      <c r="BB184">
        <v>21136</v>
      </c>
      <c r="BC184">
        <v>17195</v>
      </c>
      <c r="BD184" s="24">
        <f t="shared" si="2"/>
        <v>18</v>
      </c>
    </row>
    <row r="185" spans="1:56" x14ac:dyDescent="0.35">
      <c r="A185" t="s">
        <v>409</v>
      </c>
      <c r="B185" s="18" t="s">
        <v>410</v>
      </c>
      <c r="C185" s="3">
        <v>3180</v>
      </c>
      <c r="D185" s="3">
        <v>2527</v>
      </c>
      <c r="E185" s="3">
        <v>1749</v>
      </c>
      <c r="F185" s="3">
        <v>1206</v>
      </c>
      <c r="G185" s="3">
        <v>2876</v>
      </c>
      <c r="H185" s="3">
        <v>2117</v>
      </c>
      <c r="I185" s="3">
        <v>1109</v>
      </c>
      <c r="J185" s="3">
        <v>435</v>
      </c>
      <c r="K185" s="3">
        <v>15199</v>
      </c>
      <c r="L185" s="3">
        <v>104</v>
      </c>
      <c r="M185" s="3">
        <v>6619</v>
      </c>
      <c r="N185" s="3">
        <v>6466</v>
      </c>
      <c r="O185" s="3">
        <v>1583</v>
      </c>
      <c r="P185" s="3">
        <v>427</v>
      </c>
      <c r="Q185" s="4">
        <v>264.28669843</v>
      </c>
      <c r="R185" s="4">
        <v>270.93887755999998</v>
      </c>
      <c r="S185" s="3">
        <v>4118</v>
      </c>
      <c r="T185" s="5">
        <v>2627.5883521999999</v>
      </c>
      <c r="U185" s="5">
        <v>2614.0535562</v>
      </c>
      <c r="V185" s="3">
        <v>39731</v>
      </c>
      <c r="W185">
        <v>300.67804546000002</v>
      </c>
      <c r="X185">
        <v>310.61254029999998</v>
      </c>
      <c r="Y185">
        <v>4721</v>
      </c>
      <c r="Z185">
        <v>418.68356570999998</v>
      </c>
      <c r="AA185">
        <v>420.48819000999998</v>
      </c>
      <c r="AB185">
        <v>6391</v>
      </c>
      <c r="AC185">
        <v>2672.6328060999999</v>
      </c>
      <c r="AD185">
        <v>2760.3131785</v>
      </c>
      <c r="AE185">
        <v>41954</v>
      </c>
      <c r="AF185">
        <v>31509.616354999998</v>
      </c>
      <c r="AG185">
        <v>32358.444635</v>
      </c>
      <c r="AH185">
        <v>491816</v>
      </c>
      <c r="AI185">
        <v>321598.32107000001</v>
      </c>
      <c r="AJ185">
        <v>320325.15359</v>
      </c>
      <c r="AK185">
        <v>4868622.0093999999</v>
      </c>
      <c r="AL185">
        <v>794573.90582999995</v>
      </c>
      <c r="AM185">
        <v>821967.38737000001</v>
      </c>
      <c r="AN185">
        <v>12493082.321</v>
      </c>
      <c r="AO185">
        <v>420267.92653</v>
      </c>
      <c r="AP185">
        <v>421725.84376000002</v>
      </c>
      <c r="AQ185">
        <v>6409811.0992999999</v>
      </c>
      <c r="AR185">
        <v>3329</v>
      </c>
      <c r="AS185">
        <v>1232</v>
      </c>
      <c r="AT185">
        <v>750</v>
      </c>
      <c r="AU185">
        <v>1492</v>
      </c>
      <c r="AV185">
        <v>1749</v>
      </c>
      <c r="AW185">
        <v>1480</v>
      </c>
      <c r="AX185">
        <v>5008</v>
      </c>
      <c r="AY185">
        <v>1076</v>
      </c>
      <c r="AZ185">
        <v>307</v>
      </c>
      <c r="BA185">
        <v>8906</v>
      </c>
      <c r="BB185">
        <v>14915</v>
      </c>
      <c r="BC185">
        <v>18133</v>
      </c>
      <c r="BD185" s="24">
        <f t="shared" si="2"/>
        <v>13</v>
      </c>
    </row>
    <row r="186" spans="1:56" x14ac:dyDescent="0.35">
      <c r="A186" t="s">
        <v>108</v>
      </c>
      <c r="B186" s="18" t="s">
        <v>109</v>
      </c>
      <c r="C186" s="3">
        <v>4661</v>
      </c>
      <c r="D186" s="3">
        <v>3745</v>
      </c>
      <c r="E186" s="3">
        <v>2600</v>
      </c>
      <c r="F186" s="3">
        <v>1937</v>
      </c>
      <c r="G186" s="3">
        <v>4010</v>
      </c>
      <c r="H186" s="3">
        <v>2757</v>
      </c>
      <c r="I186" s="3">
        <v>1551</v>
      </c>
      <c r="J186" s="3">
        <v>791</v>
      </c>
      <c r="K186" s="3">
        <v>22052</v>
      </c>
      <c r="L186" s="3">
        <v>2249</v>
      </c>
      <c r="M186" s="3">
        <v>1942</v>
      </c>
      <c r="N186" s="3">
        <v>3314</v>
      </c>
      <c r="O186" s="3">
        <v>6315</v>
      </c>
      <c r="P186" s="3">
        <v>8232</v>
      </c>
      <c r="Q186" s="4">
        <v>469.75658379999999</v>
      </c>
      <c r="R186" s="4">
        <v>452.88409215000001</v>
      </c>
      <c r="S186" s="3">
        <v>9987</v>
      </c>
      <c r="T186" s="5">
        <v>2885.3266024999998</v>
      </c>
      <c r="U186" s="5">
        <v>2862.1893706000001</v>
      </c>
      <c r="V186" s="3">
        <v>63117</v>
      </c>
      <c r="W186">
        <v>336.33052054000001</v>
      </c>
      <c r="X186">
        <v>325.50335569999999</v>
      </c>
      <c r="Y186">
        <v>7178</v>
      </c>
      <c r="Z186">
        <v>345.56454314000001</v>
      </c>
      <c r="AA186">
        <v>342.37257391999998</v>
      </c>
      <c r="AB186">
        <v>7550</v>
      </c>
      <c r="AC186">
        <v>3224.0895609999998</v>
      </c>
      <c r="AD186">
        <v>3133.4572828</v>
      </c>
      <c r="AE186">
        <v>69099</v>
      </c>
      <c r="AF186">
        <v>58232.483769999999</v>
      </c>
      <c r="AG186">
        <v>56185.652094999998</v>
      </c>
      <c r="AH186">
        <v>1239006</v>
      </c>
      <c r="AI186">
        <v>329404.05073000002</v>
      </c>
      <c r="AJ186">
        <v>327325.89314</v>
      </c>
      <c r="AK186">
        <v>7218190.5954999998</v>
      </c>
      <c r="AL186">
        <v>907362.08296999999</v>
      </c>
      <c r="AM186">
        <v>880137.94609999994</v>
      </c>
      <c r="AN186">
        <v>19408801.987</v>
      </c>
      <c r="AO186">
        <v>350060.28652000002</v>
      </c>
      <c r="AP186">
        <v>347746.94293999998</v>
      </c>
      <c r="AQ186">
        <v>7668515.5855999999</v>
      </c>
      <c r="AR186">
        <v>4091</v>
      </c>
      <c r="AS186">
        <v>1937</v>
      </c>
      <c r="AT186">
        <v>1394</v>
      </c>
      <c r="AU186">
        <v>1981</v>
      </c>
      <c r="AV186">
        <v>2489</v>
      </c>
      <c r="AW186">
        <v>2708</v>
      </c>
      <c r="AX186">
        <v>5131</v>
      </c>
      <c r="AY186">
        <v>1732</v>
      </c>
      <c r="AZ186">
        <v>687</v>
      </c>
      <c r="BA186">
        <v>9280</v>
      </c>
      <c r="BB186">
        <v>20875</v>
      </c>
      <c r="BC186">
        <v>38944</v>
      </c>
      <c r="BD186" s="24">
        <f t="shared" si="2"/>
        <v>14</v>
      </c>
    </row>
    <row r="187" spans="1:56" x14ac:dyDescent="0.35">
      <c r="A187" t="s">
        <v>613</v>
      </c>
      <c r="B187" s="18" t="s">
        <v>614</v>
      </c>
      <c r="C187" s="3">
        <v>4125</v>
      </c>
      <c r="D187" s="3">
        <v>3343</v>
      </c>
      <c r="E187" s="3">
        <v>2190</v>
      </c>
      <c r="F187" s="3">
        <v>1292</v>
      </c>
      <c r="G187" s="3">
        <v>3172</v>
      </c>
      <c r="H187" s="3">
        <v>2269</v>
      </c>
      <c r="I187" s="3">
        <v>1129</v>
      </c>
      <c r="J187" s="3">
        <v>472</v>
      </c>
      <c r="K187" s="3">
        <v>17992</v>
      </c>
      <c r="L187" s="3">
        <v>3103</v>
      </c>
      <c r="M187" s="3">
        <v>3707</v>
      </c>
      <c r="N187" s="3">
        <v>2396</v>
      </c>
      <c r="O187" s="3">
        <v>4037</v>
      </c>
      <c r="P187" s="3">
        <v>4749</v>
      </c>
      <c r="Q187" s="4">
        <v>618.28693913999996</v>
      </c>
      <c r="R187" s="4">
        <v>618.21920853999995</v>
      </c>
      <c r="S187" s="3">
        <v>11123</v>
      </c>
      <c r="T187" s="5">
        <v>3835.2762724999998</v>
      </c>
      <c r="U187" s="5">
        <v>3836.7052023000001</v>
      </c>
      <c r="V187" s="3">
        <v>69030</v>
      </c>
      <c r="W187">
        <v>517.02192117000004</v>
      </c>
      <c r="X187">
        <v>514.45086705000006</v>
      </c>
      <c r="Y187">
        <v>9256</v>
      </c>
      <c r="Z187">
        <v>385.56925602000001</v>
      </c>
      <c r="AA187">
        <v>384.05958204000001</v>
      </c>
      <c r="AB187">
        <v>6910</v>
      </c>
      <c r="AC187">
        <v>6145.9463901999998</v>
      </c>
      <c r="AD187">
        <v>6110.4379724</v>
      </c>
      <c r="AE187">
        <v>109939</v>
      </c>
      <c r="AF187">
        <v>74271.392309999996</v>
      </c>
      <c r="AG187">
        <v>74217.374389000004</v>
      </c>
      <c r="AH187">
        <v>1335319</v>
      </c>
      <c r="AI187">
        <v>463068.90554000001</v>
      </c>
      <c r="AJ187">
        <v>462962.78709</v>
      </c>
      <c r="AK187">
        <v>8329626.4654000001</v>
      </c>
      <c r="AL187">
        <v>1408404.3185000001</v>
      </c>
      <c r="AM187">
        <v>1399546.8787</v>
      </c>
      <c r="AN187">
        <v>25180647.441</v>
      </c>
      <c r="AO187">
        <v>452958.84677</v>
      </c>
      <c r="AP187">
        <v>451126.48048000003</v>
      </c>
      <c r="AQ187">
        <v>8116667.6369000003</v>
      </c>
      <c r="AR187">
        <v>4155</v>
      </c>
      <c r="AS187">
        <v>1971</v>
      </c>
      <c r="AT187">
        <v>1641</v>
      </c>
      <c r="AU187">
        <v>2517</v>
      </c>
      <c r="AV187">
        <v>2999</v>
      </c>
      <c r="AW187">
        <v>3740</v>
      </c>
      <c r="AX187">
        <v>4694</v>
      </c>
      <c r="AY187">
        <v>1569</v>
      </c>
      <c r="AZ187">
        <v>647</v>
      </c>
      <c r="BA187">
        <v>12737</v>
      </c>
      <c r="BB187">
        <v>27393</v>
      </c>
      <c r="BC187">
        <v>69809</v>
      </c>
      <c r="BD187" s="24">
        <f t="shared" si="2"/>
        <v>14</v>
      </c>
    </row>
    <row r="188" spans="1:56" x14ac:dyDescent="0.35">
      <c r="A188" t="s">
        <v>529</v>
      </c>
      <c r="B188" s="18" t="s">
        <v>530</v>
      </c>
      <c r="C188" s="3">
        <v>1204</v>
      </c>
      <c r="D188" s="3">
        <v>923</v>
      </c>
      <c r="E188" s="3">
        <v>608</v>
      </c>
      <c r="F188" s="3">
        <v>426</v>
      </c>
      <c r="G188" s="3">
        <v>1126</v>
      </c>
      <c r="H188" s="3">
        <v>688</v>
      </c>
      <c r="I188" s="3">
        <v>330</v>
      </c>
      <c r="J188" s="3">
        <v>158</v>
      </c>
      <c r="K188" s="3">
        <v>5463</v>
      </c>
      <c r="L188" s="3">
        <v>191</v>
      </c>
      <c r="M188" s="3">
        <v>1043</v>
      </c>
      <c r="N188" s="3">
        <v>1678</v>
      </c>
      <c r="O188" s="3">
        <v>2070</v>
      </c>
      <c r="P188" s="3">
        <v>481</v>
      </c>
      <c r="Q188" s="4">
        <v>570.54698028999996</v>
      </c>
      <c r="R188" s="5">
        <v>548.23357129999999</v>
      </c>
      <c r="S188" s="3">
        <v>2995</v>
      </c>
      <c r="T188" s="5">
        <v>3346.4491993000001</v>
      </c>
      <c r="U188" s="6">
        <v>3317.224968</v>
      </c>
      <c r="V188" s="3">
        <v>18122</v>
      </c>
      <c r="W188">
        <v>421.84787346000002</v>
      </c>
      <c r="X188">
        <v>407.28537433999998</v>
      </c>
      <c r="Y188">
        <v>2225</v>
      </c>
      <c r="Z188">
        <v>281.9798151</v>
      </c>
      <c r="AA188">
        <v>283.90993959000002</v>
      </c>
      <c r="AB188">
        <v>1551</v>
      </c>
      <c r="AC188">
        <v>4513.3456419000004</v>
      </c>
      <c r="AD188">
        <v>4350.7230459000002</v>
      </c>
      <c r="AE188">
        <v>23768</v>
      </c>
      <c r="AF188">
        <v>65221.327621999997</v>
      </c>
      <c r="AG188">
        <v>62679.480138999999</v>
      </c>
      <c r="AH188">
        <v>342418</v>
      </c>
      <c r="AI188">
        <v>355872.55365000002</v>
      </c>
      <c r="AJ188">
        <v>352938.84346</v>
      </c>
      <c r="AK188">
        <v>1928104.9018000001</v>
      </c>
      <c r="AL188">
        <v>1169889.3832</v>
      </c>
      <c r="AM188">
        <v>1129522.5906</v>
      </c>
      <c r="AN188">
        <v>6170581.9124999996</v>
      </c>
      <c r="AO188">
        <v>296650.73583999998</v>
      </c>
      <c r="AP188">
        <v>300871.88844000001</v>
      </c>
      <c r="AQ188">
        <v>1643663.1265</v>
      </c>
      <c r="AR188">
        <v>1016</v>
      </c>
      <c r="AS188">
        <v>534</v>
      </c>
      <c r="AT188">
        <v>415</v>
      </c>
      <c r="AU188">
        <v>524</v>
      </c>
      <c r="AV188">
        <v>692</v>
      </c>
      <c r="AW188">
        <v>1009</v>
      </c>
      <c r="AX188">
        <v>1119</v>
      </c>
      <c r="AY188">
        <v>315</v>
      </c>
      <c r="AZ188">
        <v>117</v>
      </c>
      <c r="BA188">
        <v>2750</v>
      </c>
      <c r="BB188">
        <v>7250</v>
      </c>
      <c r="BC188">
        <v>13768</v>
      </c>
      <c r="BD188" s="24">
        <f t="shared" si="2"/>
        <v>18</v>
      </c>
    </row>
    <row r="189" spans="1:56" x14ac:dyDescent="0.35">
      <c r="A189" t="s">
        <v>383</v>
      </c>
      <c r="B189" s="18" t="s">
        <v>384</v>
      </c>
      <c r="C189" s="3">
        <v>1666</v>
      </c>
      <c r="D189" s="3">
        <v>1269</v>
      </c>
      <c r="E189" s="3">
        <v>914</v>
      </c>
      <c r="F189" s="3">
        <v>613</v>
      </c>
      <c r="G189" s="3">
        <v>1544</v>
      </c>
      <c r="H189" s="3">
        <v>986</v>
      </c>
      <c r="I189" s="3">
        <v>521</v>
      </c>
      <c r="J189" s="3">
        <v>210</v>
      </c>
      <c r="K189" s="3">
        <v>7723</v>
      </c>
      <c r="L189" s="3">
        <v>201</v>
      </c>
      <c r="M189" s="3">
        <v>1210</v>
      </c>
      <c r="N189" s="3">
        <v>1546</v>
      </c>
      <c r="O189" s="3">
        <v>2465</v>
      </c>
      <c r="P189" s="3">
        <v>2301</v>
      </c>
      <c r="Q189" s="4">
        <v>404.69607259999998</v>
      </c>
      <c r="R189" s="4">
        <v>378.86831541999999</v>
      </c>
      <c r="S189" s="3">
        <v>2926</v>
      </c>
      <c r="T189" s="5">
        <v>2628.9552251</v>
      </c>
      <c r="U189" s="5">
        <v>2611.2909491</v>
      </c>
      <c r="V189" s="3">
        <v>20167</v>
      </c>
      <c r="W189">
        <v>425.15574619</v>
      </c>
      <c r="X189">
        <v>399.97410332999999</v>
      </c>
      <c r="Y189">
        <v>3089</v>
      </c>
      <c r="Z189">
        <v>310.00010275</v>
      </c>
      <c r="AA189">
        <v>311.27800078000001</v>
      </c>
      <c r="AB189">
        <v>2404</v>
      </c>
      <c r="AC189">
        <v>3615.0422150999998</v>
      </c>
      <c r="AD189">
        <v>3399.7151365999998</v>
      </c>
      <c r="AE189">
        <v>26256</v>
      </c>
      <c r="AF189">
        <v>52857.057514</v>
      </c>
      <c r="AG189">
        <v>49503.301826000003</v>
      </c>
      <c r="AH189">
        <v>382314</v>
      </c>
      <c r="AI189">
        <v>296418.07303999999</v>
      </c>
      <c r="AJ189">
        <v>294780.81754999998</v>
      </c>
      <c r="AK189">
        <v>2276592.2540000002</v>
      </c>
      <c r="AL189">
        <v>1073323.0684</v>
      </c>
      <c r="AM189">
        <v>1009757.8088</v>
      </c>
      <c r="AN189">
        <v>7798359.5571999997</v>
      </c>
      <c r="AO189">
        <v>350736.58906000003</v>
      </c>
      <c r="AP189">
        <v>354910.72933</v>
      </c>
      <c r="AQ189">
        <v>2740975.5625999998</v>
      </c>
      <c r="AR189">
        <v>1415</v>
      </c>
      <c r="AS189">
        <v>729</v>
      </c>
      <c r="AT189">
        <v>535</v>
      </c>
      <c r="AU189">
        <v>756</v>
      </c>
      <c r="AV189">
        <v>1055</v>
      </c>
      <c r="AW189">
        <v>1278</v>
      </c>
      <c r="AX189">
        <v>1624</v>
      </c>
      <c r="AY189">
        <v>587</v>
      </c>
      <c r="AZ189">
        <v>193</v>
      </c>
      <c r="BA189">
        <v>4146</v>
      </c>
      <c r="BB189">
        <v>9049</v>
      </c>
      <c r="BC189">
        <v>13061</v>
      </c>
      <c r="BD189" s="24">
        <f t="shared" si="2"/>
        <v>25</v>
      </c>
    </row>
    <row r="190" spans="1:56" x14ac:dyDescent="0.35">
      <c r="A190" t="s">
        <v>423</v>
      </c>
      <c r="B190" s="18" t="s">
        <v>424</v>
      </c>
      <c r="C190" s="3">
        <v>2994</v>
      </c>
      <c r="D190" s="3">
        <v>2403</v>
      </c>
      <c r="E190" s="3">
        <v>1712</v>
      </c>
      <c r="F190" s="3">
        <v>1074</v>
      </c>
      <c r="G190" s="3">
        <v>2536</v>
      </c>
      <c r="H190" s="3">
        <v>1797</v>
      </c>
      <c r="I190" s="3">
        <v>1018</v>
      </c>
      <c r="J190" s="3">
        <v>463</v>
      </c>
      <c r="K190" s="3">
        <v>13997</v>
      </c>
      <c r="L190" s="3">
        <v>2448</v>
      </c>
      <c r="M190" s="3">
        <v>2581</v>
      </c>
      <c r="N190" s="3">
        <v>2349</v>
      </c>
      <c r="O190" s="3">
        <v>4346</v>
      </c>
      <c r="P190" s="3">
        <v>2273</v>
      </c>
      <c r="Q190" s="5">
        <v>552.88232834999997</v>
      </c>
      <c r="R190" s="4">
        <v>565.62120454000001</v>
      </c>
      <c r="S190" s="3">
        <v>7917</v>
      </c>
      <c r="T190" s="5">
        <v>3770.3107144000001</v>
      </c>
      <c r="U190" s="5">
        <v>3771.0938058000002</v>
      </c>
      <c r="V190" s="3">
        <v>52784</v>
      </c>
      <c r="W190">
        <v>421.88793837999998</v>
      </c>
      <c r="X190">
        <v>431.66392797999998</v>
      </c>
      <c r="Y190">
        <v>6042</v>
      </c>
      <c r="Z190">
        <v>326.32968921000003</v>
      </c>
      <c r="AA190">
        <v>325.21254555000002</v>
      </c>
      <c r="AB190">
        <v>4552</v>
      </c>
      <c r="AC190">
        <v>4820.9507040999997</v>
      </c>
      <c r="AD190">
        <v>4941.2016861000002</v>
      </c>
      <c r="AE190">
        <v>69162</v>
      </c>
      <c r="AF190">
        <v>66167.372101000001</v>
      </c>
      <c r="AG190">
        <v>67709.794955999998</v>
      </c>
      <c r="AH190">
        <v>947734</v>
      </c>
      <c r="AI190">
        <v>455507.10989000002</v>
      </c>
      <c r="AJ190">
        <v>455741.61255999998</v>
      </c>
      <c r="AK190">
        <v>6379015.3509999998</v>
      </c>
      <c r="AL190">
        <v>1173045.6740000001</v>
      </c>
      <c r="AM190">
        <v>1201548.5784</v>
      </c>
      <c r="AN190">
        <v>16818075.452</v>
      </c>
      <c r="AO190">
        <v>335770.80656</v>
      </c>
      <c r="AP190">
        <v>333376.51565999998</v>
      </c>
      <c r="AQ190">
        <v>4666271.0895999996</v>
      </c>
      <c r="AR190">
        <v>2744</v>
      </c>
      <c r="AS190">
        <v>1431</v>
      </c>
      <c r="AT190">
        <v>1154</v>
      </c>
      <c r="AU190">
        <v>1519</v>
      </c>
      <c r="AV190">
        <v>1944</v>
      </c>
      <c r="AW190">
        <v>2579</v>
      </c>
      <c r="AX190">
        <v>3044</v>
      </c>
      <c r="AY190">
        <v>1057</v>
      </c>
      <c r="AZ190">
        <v>451</v>
      </c>
      <c r="BA190">
        <v>7219</v>
      </c>
      <c r="BB190">
        <v>20461</v>
      </c>
      <c r="BC190">
        <v>41482</v>
      </c>
      <c r="BD190" s="24">
        <f t="shared" si="2"/>
        <v>11</v>
      </c>
    </row>
    <row r="191" spans="1:56" x14ac:dyDescent="0.35">
      <c r="A191" t="s">
        <v>169</v>
      </c>
      <c r="B191" s="18" t="s">
        <v>170</v>
      </c>
      <c r="C191" s="3">
        <v>7051</v>
      </c>
      <c r="D191" s="3">
        <v>5284</v>
      </c>
      <c r="E191" s="3">
        <v>3331</v>
      </c>
      <c r="F191" s="3">
        <v>2233</v>
      </c>
      <c r="G191" s="3">
        <v>6188</v>
      </c>
      <c r="H191" s="3">
        <v>4068</v>
      </c>
      <c r="I191" s="3">
        <v>2150</v>
      </c>
      <c r="J191" s="3">
        <v>922</v>
      </c>
      <c r="K191" s="3">
        <v>31227</v>
      </c>
      <c r="L191" s="3">
        <v>4437</v>
      </c>
      <c r="M191" s="3">
        <v>5616</v>
      </c>
      <c r="N191" s="3">
        <v>8419</v>
      </c>
      <c r="O191" s="3">
        <v>6040</v>
      </c>
      <c r="P191" s="3">
        <v>6715</v>
      </c>
      <c r="Q191" s="4">
        <v>543.03134929999999</v>
      </c>
      <c r="R191" s="4">
        <v>538.15608287999999</v>
      </c>
      <c r="S191" s="3">
        <v>16805</v>
      </c>
      <c r="T191" s="5">
        <v>2535.8208697999999</v>
      </c>
      <c r="U191" s="5">
        <v>2543.6641368000001</v>
      </c>
      <c r="V191" s="3">
        <v>79431</v>
      </c>
      <c r="W191">
        <v>432.20061129999999</v>
      </c>
      <c r="X191">
        <v>428.21916930999998</v>
      </c>
      <c r="Y191">
        <v>13372</v>
      </c>
      <c r="Z191">
        <v>367.99711403999999</v>
      </c>
      <c r="AA191">
        <v>371.24923944</v>
      </c>
      <c r="AB191">
        <v>11593</v>
      </c>
      <c r="AC191">
        <v>4479.0743544999996</v>
      </c>
      <c r="AD191">
        <v>4426.2016844</v>
      </c>
      <c r="AE191">
        <v>138217</v>
      </c>
      <c r="AF191">
        <v>64526.431106999997</v>
      </c>
      <c r="AG191">
        <v>63918.115732999999</v>
      </c>
      <c r="AH191">
        <v>1995971</v>
      </c>
      <c r="AI191">
        <v>299893.75983</v>
      </c>
      <c r="AJ191">
        <v>300631.43498999998</v>
      </c>
      <c r="AK191">
        <v>9387817.8203999996</v>
      </c>
      <c r="AL191">
        <v>1162625.1414000001</v>
      </c>
      <c r="AM191">
        <v>1150310.2109000001</v>
      </c>
      <c r="AN191">
        <v>35920736.954999998</v>
      </c>
      <c r="AO191">
        <v>412732.78954999999</v>
      </c>
      <c r="AP191">
        <v>417331.34727999999</v>
      </c>
      <c r="AQ191">
        <v>13032005.981000001</v>
      </c>
      <c r="AR191">
        <v>6563</v>
      </c>
      <c r="AS191">
        <v>3060</v>
      </c>
      <c r="AT191">
        <v>2493</v>
      </c>
      <c r="AU191">
        <v>3499</v>
      </c>
      <c r="AV191">
        <v>4387</v>
      </c>
      <c r="AW191">
        <v>5486</v>
      </c>
      <c r="AX191">
        <v>7935</v>
      </c>
      <c r="AY191">
        <v>2387</v>
      </c>
      <c r="AZ191">
        <v>1271</v>
      </c>
      <c r="BA191">
        <v>15873</v>
      </c>
      <c r="BB191">
        <v>39530</v>
      </c>
      <c r="BC191">
        <v>82814</v>
      </c>
      <c r="BD191" s="24">
        <f t="shared" si="2"/>
        <v>14</v>
      </c>
    </row>
    <row r="192" spans="1:56" x14ac:dyDescent="0.35">
      <c r="A192" t="s">
        <v>411</v>
      </c>
      <c r="B192" s="18" t="s">
        <v>412</v>
      </c>
      <c r="C192" s="3">
        <v>1979</v>
      </c>
      <c r="D192" s="3">
        <v>1766</v>
      </c>
      <c r="E192" s="3">
        <v>1288</v>
      </c>
      <c r="F192" s="3">
        <v>895</v>
      </c>
      <c r="G192" s="3">
        <v>1666</v>
      </c>
      <c r="H192" s="3">
        <v>1229</v>
      </c>
      <c r="I192" s="3">
        <v>778</v>
      </c>
      <c r="J192" s="3">
        <v>378</v>
      </c>
      <c r="K192" s="3">
        <v>9979</v>
      </c>
      <c r="L192" s="3">
        <v>4122</v>
      </c>
      <c r="M192" s="3">
        <v>2459</v>
      </c>
      <c r="N192" s="3">
        <v>816</v>
      </c>
      <c r="O192" s="3">
        <v>1363</v>
      </c>
      <c r="P192" s="3">
        <v>1219</v>
      </c>
      <c r="Q192" s="4">
        <v>365.19871581000001</v>
      </c>
      <c r="R192" s="4">
        <v>422.18659184000001</v>
      </c>
      <c r="S192" s="3">
        <v>4213</v>
      </c>
      <c r="T192" s="5">
        <v>2598.1011048</v>
      </c>
      <c r="U192" s="5">
        <v>2616.4946387</v>
      </c>
      <c r="V192" s="3">
        <v>26110</v>
      </c>
      <c r="W192">
        <v>341.69112667000002</v>
      </c>
      <c r="X192">
        <v>392.52430103</v>
      </c>
      <c r="Y192">
        <v>3917</v>
      </c>
      <c r="Z192">
        <v>409.49714231000002</v>
      </c>
      <c r="AA192">
        <v>399.03797975999998</v>
      </c>
      <c r="AB192">
        <v>3982</v>
      </c>
      <c r="AC192">
        <v>2961.2200382000001</v>
      </c>
      <c r="AD192">
        <v>3422.6876440999999</v>
      </c>
      <c r="AE192">
        <v>34155</v>
      </c>
      <c r="AF192">
        <v>42327.711043000003</v>
      </c>
      <c r="AG192">
        <v>48954.103618000001</v>
      </c>
      <c r="AH192">
        <v>488513</v>
      </c>
      <c r="AI192">
        <v>301289.74245000002</v>
      </c>
      <c r="AJ192">
        <v>302995.39721000002</v>
      </c>
      <c r="AK192">
        <v>3023591.0687000002</v>
      </c>
      <c r="AL192">
        <v>883495.91955999995</v>
      </c>
      <c r="AM192">
        <v>1017835.1483999999</v>
      </c>
      <c r="AN192">
        <v>10156976.946</v>
      </c>
      <c r="AO192">
        <v>413421.43628000002</v>
      </c>
      <c r="AP192">
        <v>394313.41975</v>
      </c>
      <c r="AQ192">
        <v>3934853.6157</v>
      </c>
      <c r="AR192">
        <v>1987</v>
      </c>
      <c r="AS192">
        <v>961</v>
      </c>
      <c r="AT192">
        <v>600</v>
      </c>
      <c r="AU192">
        <v>1049</v>
      </c>
      <c r="AV192">
        <v>1357</v>
      </c>
      <c r="AW192">
        <v>1511</v>
      </c>
      <c r="AX192">
        <v>2869</v>
      </c>
      <c r="AY192">
        <v>767</v>
      </c>
      <c r="AZ192">
        <v>346</v>
      </c>
      <c r="BA192">
        <v>5537</v>
      </c>
      <c r="BB192">
        <v>11538</v>
      </c>
      <c r="BC192">
        <v>17080</v>
      </c>
      <c r="BD192" s="24">
        <f t="shared" si="2"/>
        <v>7</v>
      </c>
    </row>
    <row r="193" spans="1:56" x14ac:dyDescent="0.35">
      <c r="A193" t="s">
        <v>96</v>
      </c>
      <c r="B193" s="18" t="s">
        <v>97</v>
      </c>
      <c r="C193" s="3">
        <v>3957</v>
      </c>
      <c r="D193" s="3">
        <v>3224</v>
      </c>
      <c r="E193" s="3">
        <v>2290</v>
      </c>
      <c r="F193" s="3">
        <v>1377</v>
      </c>
      <c r="G193" s="3">
        <v>3114</v>
      </c>
      <c r="H193" s="3">
        <v>2299</v>
      </c>
      <c r="I193" s="3">
        <v>1197</v>
      </c>
      <c r="J193" s="3">
        <v>560</v>
      </c>
      <c r="K193" s="3">
        <v>18018</v>
      </c>
      <c r="L193" s="3">
        <v>10001</v>
      </c>
      <c r="M193" s="3">
        <v>3380</v>
      </c>
      <c r="N193" s="3">
        <v>2478</v>
      </c>
      <c r="O193" s="3">
        <v>925</v>
      </c>
      <c r="P193" s="3">
        <v>1234</v>
      </c>
      <c r="Q193" s="4">
        <v>384.63370852000003</v>
      </c>
      <c r="R193" s="4">
        <v>455.15595516000002</v>
      </c>
      <c r="S193" s="3">
        <v>8201</v>
      </c>
      <c r="T193" s="5">
        <v>2961.0032735999998</v>
      </c>
      <c r="U193" s="5">
        <v>3010.7115107</v>
      </c>
      <c r="V193" s="3">
        <v>54247</v>
      </c>
      <c r="W193">
        <v>391.22795355</v>
      </c>
      <c r="X193">
        <v>456.65445664999999</v>
      </c>
      <c r="Y193">
        <v>8228</v>
      </c>
      <c r="Z193">
        <v>251.34981277</v>
      </c>
      <c r="AA193">
        <v>246.80874681</v>
      </c>
      <c r="AB193">
        <v>4447</v>
      </c>
      <c r="AC193">
        <v>3576.4054377000002</v>
      </c>
      <c r="AD193">
        <v>4182.7061826999998</v>
      </c>
      <c r="AE193">
        <v>75364</v>
      </c>
      <c r="AF193">
        <v>46035.347837000001</v>
      </c>
      <c r="AG193">
        <v>54403.152403</v>
      </c>
      <c r="AH193">
        <v>980236</v>
      </c>
      <c r="AI193">
        <v>336081.43982000003</v>
      </c>
      <c r="AJ193">
        <v>340292.67955</v>
      </c>
      <c r="AK193">
        <v>6131393.5001999997</v>
      </c>
      <c r="AL193">
        <v>1069542.3785000001</v>
      </c>
      <c r="AM193">
        <v>1248227.2971000001</v>
      </c>
      <c r="AN193">
        <v>22490559.438999999</v>
      </c>
      <c r="AO193">
        <v>280831.82759</v>
      </c>
      <c r="AP193">
        <v>269633.33652000001</v>
      </c>
      <c r="AQ193">
        <v>4858253.4574999996</v>
      </c>
      <c r="AR193">
        <v>2681</v>
      </c>
      <c r="AS193">
        <v>1887</v>
      </c>
      <c r="AT193">
        <v>1739</v>
      </c>
      <c r="AU193">
        <v>1580</v>
      </c>
      <c r="AV193">
        <v>2663</v>
      </c>
      <c r="AW193">
        <v>3985</v>
      </c>
      <c r="AX193">
        <v>2767</v>
      </c>
      <c r="AY193">
        <v>1192</v>
      </c>
      <c r="AZ193">
        <v>488</v>
      </c>
      <c r="BA193">
        <v>7562</v>
      </c>
      <c r="BB193">
        <v>20609</v>
      </c>
      <c r="BC193">
        <v>47193</v>
      </c>
      <c r="BD193" s="24">
        <f t="shared" si="2"/>
        <v>10</v>
      </c>
    </row>
    <row r="194" spans="1:56" x14ac:dyDescent="0.35">
      <c r="A194" t="s">
        <v>531</v>
      </c>
      <c r="B194" s="18" t="s">
        <v>532</v>
      </c>
      <c r="C194" s="3">
        <v>2334</v>
      </c>
      <c r="D194" s="3">
        <v>1764</v>
      </c>
      <c r="E194" s="3">
        <v>1096</v>
      </c>
      <c r="F194" s="3">
        <v>685</v>
      </c>
      <c r="G194" s="3">
        <v>1946</v>
      </c>
      <c r="H194" s="3">
        <v>1292</v>
      </c>
      <c r="I194" s="3">
        <v>598</v>
      </c>
      <c r="J194" s="3">
        <v>256</v>
      </c>
      <c r="K194" s="3">
        <v>9971</v>
      </c>
      <c r="L194" s="3">
        <v>1445</v>
      </c>
      <c r="M194" s="3">
        <v>3263</v>
      </c>
      <c r="N194" s="3">
        <v>1898</v>
      </c>
      <c r="O194" s="3">
        <v>1751</v>
      </c>
      <c r="P194" s="3">
        <v>1614</v>
      </c>
      <c r="Q194" s="4">
        <v>647.20417095000005</v>
      </c>
      <c r="R194" s="4">
        <v>654.69862602000001</v>
      </c>
      <c r="S194" s="3">
        <v>6528</v>
      </c>
      <c r="T194" s="5">
        <v>3429.1939449000001</v>
      </c>
      <c r="U194" s="5">
        <v>3441.0791294999999</v>
      </c>
      <c r="V194" s="3">
        <v>34311</v>
      </c>
      <c r="W194">
        <v>433.83817850000003</v>
      </c>
      <c r="X194">
        <v>436.76662320999998</v>
      </c>
      <c r="Y194">
        <v>4355</v>
      </c>
      <c r="Z194">
        <v>271.85836399999999</v>
      </c>
      <c r="AA194">
        <v>273.69371175999999</v>
      </c>
      <c r="AB194">
        <v>2729</v>
      </c>
      <c r="AC194">
        <v>4385.3267126000001</v>
      </c>
      <c r="AD194">
        <v>4397.7534851</v>
      </c>
      <c r="AE194">
        <v>43850</v>
      </c>
      <c r="AF194">
        <v>72733.698245000007</v>
      </c>
      <c r="AG194">
        <v>73523.518203</v>
      </c>
      <c r="AH194">
        <v>733103</v>
      </c>
      <c r="AI194">
        <v>370775.59707999998</v>
      </c>
      <c r="AJ194">
        <v>371357.70241999999</v>
      </c>
      <c r="AK194">
        <v>3702807.6507999999</v>
      </c>
      <c r="AL194">
        <v>1195633.1025</v>
      </c>
      <c r="AM194">
        <v>1200400.7365000001</v>
      </c>
      <c r="AN194">
        <v>11969195.744000001</v>
      </c>
      <c r="AO194">
        <v>312014.24632999999</v>
      </c>
      <c r="AP194">
        <v>314423.83864999999</v>
      </c>
      <c r="AQ194">
        <v>3135120.0951999999</v>
      </c>
      <c r="AR194">
        <v>1892</v>
      </c>
      <c r="AS194">
        <v>1049</v>
      </c>
      <c r="AT194">
        <v>781</v>
      </c>
      <c r="AU194">
        <v>954</v>
      </c>
      <c r="AV194">
        <v>1496</v>
      </c>
      <c r="AW194">
        <v>1905</v>
      </c>
      <c r="AX194">
        <v>1911</v>
      </c>
      <c r="AY194">
        <v>567</v>
      </c>
      <c r="AZ194">
        <v>251</v>
      </c>
      <c r="BA194">
        <v>5681</v>
      </c>
      <c r="BB194">
        <v>13755</v>
      </c>
      <c r="BC194">
        <v>24414</v>
      </c>
      <c r="BD194" s="24">
        <f t="shared" si="2"/>
        <v>21</v>
      </c>
    </row>
    <row r="195" spans="1:56" x14ac:dyDescent="0.35">
      <c r="A195" t="s">
        <v>385</v>
      </c>
      <c r="B195" s="18" t="s">
        <v>386</v>
      </c>
      <c r="C195" s="3">
        <v>1335</v>
      </c>
      <c r="D195" s="3">
        <v>1132</v>
      </c>
      <c r="E195" s="3">
        <v>659</v>
      </c>
      <c r="F195" s="3">
        <v>452</v>
      </c>
      <c r="G195" s="3">
        <v>1012</v>
      </c>
      <c r="H195" s="3">
        <v>789</v>
      </c>
      <c r="I195" s="3">
        <v>398</v>
      </c>
      <c r="J195" s="3">
        <v>177</v>
      </c>
      <c r="K195" s="3">
        <v>5954</v>
      </c>
      <c r="L195" s="3">
        <v>0</v>
      </c>
      <c r="M195" s="3">
        <v>995</v>
      </c>
      <c r="N195" s="3">
        <v>1247</v>
      </c>
      <c r="O195" s="3">
        <v>1807</v>
      </c>
      <c r="P195" s="3">
        <v>1905</v>
      </c>
      <c r="Q195" s="4">
        <v>447.44724005</v>
      </c>
      <c r="R195" s="5">
        <v>415.18307019999997</v>
      </c>
      <c r="S195" s="3">
        <v>2472</v>
      </c>
      <c r="T195" s="5">
        <v>2581.2906916000002</v>
      </c>
      <c r="U195" s="5">
        <v>2557.7762849000001</v>
      </c>
      <c r="V195" s="3">
        <v>15229</v>
      </c>
      <c r="W195">
        <v>452.83185613000001</v>
      </c>
      <c r="X195">
        <v>422.06919718</v>
      </c>
      <c r="Y195">
        <v>2513</v>
      </c>
      <c r="Z195">
        <v>335.46969915</v>
      </c>
      <c r="AA195">
        <v>335.57272422</v>
      </c>
      <c r="AB195">
        <v>1998</v>
      </c>
      <c r="AC195">
        <v>3215.2409007000001</v>
      </c>
      <c r="AD195">
        <v>2998.4884112</v>
      </c>
      <c r="AE195">
        <v>17853</v>
      </c>
      <c r="AF195">
        <v>58415.401956000002</v>
      </c>
      <c r="AG195">
        <v>54232.784682999998</v>
      </c>
      <c r="AH195">
        <v>322902</v>
      </c>
      <c r="AI195">
        <v>286960.87761999998</v>
      </c>
      <c r="AJ195">
        <v>285020.77970000001</v>
      </c>
      <c r="AK195">
        <v>1697013.7224000001</v>
      </c>
      <c r="AL195">
        <v>1093235.4835000001</v>
      </c>
      <c r="AM195">
        <v>1019315.4001</v>
      </c>
      <c r="AN195">
        <v>6069003.8925000001</v>
      </c>
      <c r="AO195">
        <v>316792.48074000003</v>
      </c>
      <c r="AP195">
        <v>319333.33438999997</v>
      </c>
      <c r="AQ195">
        <v>1901310.673</v>
      </c>
      <c r="AR195">
        <v>1164</v>
      </c>
      <c r="AS195">
        <v>536</v>
      </c>
      <c r="AT195">
        <v>437</v>
      </c>
      <c r="AU195">
        <v>679</v>
      </c>
      <c r="AV195">
        <v>802</v>
      </c>
      <c r="AW195">
        <v>1032</v>
      </c>
      <c r="AX195">
        <v>1363</v>
      </c>
      <c r="AY195">
        <v>377</v>
      </c>
      <c r="AZ195">
        <v>258</v>
      </c>
      <c r="BA195">
        <v>3360</v>
      </c>
      <c r="BB195">
        <v>5622</v>
      </c>
      <c r="BC195">
        <v>8871</v>
      </c>
      <c r="BD195" s="24">
        <f t="shared" ref="BD195:BD258" si="3">LEN(B195)</f>
        <v>17</v>
      </c>
    </row>
    <row r="196" spans="1:56" x14ac:dyDescent="0.35">
      <c r="A196" t="s">
        <v>579</v>
      </c>
      <c r="B196" s="18" t="s">
        <v>580</v>
      </c>
      <c r="C196" s="3">
        <v>3718</v>
      </c>
      <c r="D196" s="3">
        <v>2760</v>
      </c>
      <c r="E196" s="3">
        <v>1668</v>
      </c>
      <c r="F196" s="3">
        <v>1170</v>
      </c>
      <c r="G196" s="3">
        <v>3091</v>
      </c>
      <c r="H196" s="3">
        <v>1814</v>
      </c>
      <c r="I196" s="3">
        <v>988</v>
      </c>
      <c r="J196" s="3">
        <v>446</v>
      </c>
      <c r="K196" s="3">
        <v>15655</v>
      </c>
      <c r="L196" s="3">
        <v>5439</v>
      </c>
      <c r="M196" s="3">
        <v>2440</v>
      </c>
      <c r="N196" s="3">
        <v>2530</v>
      </c>
      <c r="O196" s="3">
        <v>3643</v>
      </c>
      <c r="P196" s="3">
        <v>1603</v>
      </c>
      <c r="Q196" s="4">
        <v>601.37043066000001</v>
      </c>
      <c r="R196" s="4">
        <v>642.22293196999999</v>
      </c>
      <c r="S196" s="3">
        <v>10054</v>
      </c>
      <c r="T196" s="5">
        <v>2350.0188883000001</v>
      </c>
      <c r="U196" s="5">
        <v>2366.5282656999998</v>
      </c>
      <c r="V196" s="3">
        <v>37048</v>
      </c>
      <c r="W196">
        <v>410.46594575</v>
      </c>
      <c r="X196">
        <v>433.8549984</v>
      </c>
      <c r="Y196">
        <v>6792</v>
      </c>
      <c r="Z196">
        <v>356.31368759999998</v>
      </c>
      <c r="AA196">
        <v>355.54136059000001</v>
      </c>
      <c r="AB196">
        <v>5566</v>
      </c>
      <c r="AC196">
        <v>3611.9371762999999</v>
      </c>
      <c r="AD196">
        <v>3811.1146598999999</v>
      </c>
      <c r="AE196">
        <v>59663</v>
      </c>
      <c r="AF196">
        <v>65803.685872999995</v>
      </c>
      <c r="AG196">
        <v>70152.858512000006</v>
      </c>
      <c r="AH196">
        <v>1098243</v>
      </c>
      <c r="AI196">
        <v>272808.08870999998</v>
      </c>
      <c r="AJ196">
        <v>273719.50828000001</v>
      </c>
      <c r="AK196">
        <v>4285078.9020999996</v>
      </c>
      <c r="AL196">
        <v>1059719.5427999999</v>
      </c>
      <c r="AM196">
        <v>1117804.0460999999</v>
      </c>
      <c r="AN196">
        <v>17499222.342</v>
      </c>
      <c r="AO196">
        <v>349740.77902000002</v>
      </c>
      <c r="AP196">
        <v>347051.92916</v>
      </c>
      <c r="AQ196">
        <v>5433097.9510000004</v>
      </c>
      <c r="AR196">
        <v>3134</v>
      </c>
      <c r="AS196">
        <v>1674</v>
      </c>
      <c r="AT196">
        <v>1328</v>
      </c>
      <c r="AU196">
        <v>1542</v>
      </c>
      <c r="AV196">
        <v>2284</v>
      </c>
      <c r="AW196">
        <v>2966</v>
      </c>
      <c r="AX196">
        <v>3745</v>
      </c>
      <c r="AY196">
        <v>1346</v>
      </c>
      <c r="AZ196">
        <v>475</v>
      </c>
      <c r="BA196">
        <v>8216</v>
      </c>
      <c r="BB196">
        <v>18266</v>
      </c>
      <c r="BC196">
        <v>33181</v>
      </c>
      <c r="BD196" s="24">
        <f t="shared" si="3"/>
        <v>6</v>
      </c>
    </row>
    <row r="197" spans="1:56" x14ac:dyDescent="0.35">
      <c r="A197" t="s">
        <v>459</v>
      </c>
      <c r="B197" s="18" t="s">
        <v>460</v>
      </c>
      <c r="C197" s="3">
        <v>1757</v>
      </c>
      <c r="D197" s="3">
        <v>1404</v>
      </c>
      <c r="E197" s="3">
        <v>1067</v>
      </c>
      <c r="F197" s="3">
        <v>826</v>
      </c>
      <c r="G197" s="3">
        <v>1489</v>
      </c>
      <c r="H197" s="3">
        <v>1105</v>
      </c>
      <c r="I197" s="3">
        <v>632</v>
      </c>
      <c r="J197" s="3">
        <v>322</v>
      </c>
      <c r="K197" s="3">
        <v>8602</v>
      </c>
      <c r="L197" s="3">
        <v>868</v>
      </c>
      <c r="M197" s="3">
        <v>1472</v>
      </c>
      <c r="N197" s="3">
        <v>2166</v>
      </c>
      <c r="O197" s="3">
        <v>1691</v>
      </c>
      <c r="P197" s="3">
        <v>2405</v>
      </c>
      <c r="Q197" s="4">
        <v>365.85487307</v>
      </c>
      <c r="R197" s="4">
        <v>368.63520111999998</v>
      </c>
      <c r="S197" s="3">
        <v>3171</v>
      </c>
      <c r="T197" s="5">
        <v>3596.1783743999999</v>
      </c>
      <c r="U197" s="5">
        <v>3558.8235294000001</v>
      </c>
      <c r="V197" s="3">
        <v>30613</v>
      </c>
      <c r="W197">
        <v>398.32068136999999</v>
      </c>
      <c r="X197">
        <v>404.09207161</v>
      </c>
      <c r="Y197">
        <v>3476</v>
      </c>
      <c r="Z197">
        <v>336.04217292999999</v>
      </c>
      <c r="AA197">
        <v>330.38828179000001</v>
      </c>
      <c r="AB197">
        <v>2842</v>
      </c>
      <c r="AC197">
        <v>3232.3775273000001</v>
      </c>
      <c r="AD197">
        <v>3298.5352244000001</v>
      </c>
      <c r="AE197">
        <v>28374</v>
      </c>
      <c r="AF197">
        <v>46454.139137999999</v>
      </c>
      <c r="AG197">
        <v>46893.396884000002</v>
      </c>
      <c r="AH197">
        <v>403377</v>
      </c>
      <c r="AI197">
        <v>441384.67470999999</v>
      </c>
      <c r="AJ197">
        <v>437798.12465999997</v>
      </c>
      <c r="AK197">
        <v>3765939.4682999998</v>
      </c>
      <c r="AL197">
        <v>1006257.2291</v>
      </c>
      <c r="AM197">
        <v>1025031.7385</v>
      </c>
      <c r="AN197">
        <v>8817323.0145999994</v>
      </c>
      <c r="AO197">
        <v>354987.77669000003</v>
      </c>
      <c r="AP197">
        <v>347961.85003999999</v>
      </c>
      <c r="AQ197">
        <v>2993167.8339999998</v>
      </c>
      <c r="AR197">
        <v>1648</v>
      </c>
      <c r="AS197">
        <v>851</v>
      </c>
      <c r="AT197">
        <v>569</v>
      </c>
      <c r="AU197">
        <v>849</v>
      </c>
      <c r="AV197">
        <v>1225</v>
      </c>
      <c r="AW197">
        <v>1402</v>
      </c>
      <c r="AX197">
        <v>1936</v>
      </c>
      <c r="AY197">
        <v>647</v>
      </c>
      <c r="AZ197">
        <v>259</v>
      </c>
      <c r="BA197">
        <v>4428</v>
      </c>
      <c r="BB197">
        <v>9948</v>
      </c>
      <c r="BC197">
        <v>13998</v>
      </c>
      <c r="BD197" s="24">
        <f t="shared" si="3"/>
        <v>6</v>
      </c>
    </row>
    <row r="198" spans="1:56" x14ac:dyDescent="0.35">
      <c r="A198" t="s">
        <v>359</v>
      </c>
      <c r="B198" s="18" t="s">
        <v>360</v>
      </c>
      <c r="C198" s="3">
        <v>1527</v>
      </c>
      <c r="D198" s="3">
        <v>1216</v>
      </c>
      <c r="E198" s="3">
        <v>801</v>
      </c>
      <c r="F198" s="3">
        <v>515</v>
      </c>
      <c r="G198" s="3">
        <v>1316</v>
      </c>
      <c r="H198" s="3">
        <v>854</v>
      </c>
      <c r="I198" s="3">
        <v>469</v>
      </c>
      <c r="J198" s="3">
        <v>221</v>
      </c>
      <c r="K198" s="3">
        <v>6919</v>
      </c>
      <c r="L198" s="3">
        <v>2042</v>
      </c>
      <c r="M198" s="3">
        <v>1491</v>
      </c>
      <c r="N198" s="3">
        <v>1457</v>
      </c>
      <c r="O198" s="3">
        <v>1359</v>
      </c>
      <c r="P198" s="3">
        <v>570</v>
      </c>
      <c r="Q198" s="4">
        <v>391.92308808000001</v>
      </c>
      <c r="R198" s="4">
        <v>422.02630438</v>
      </c>
      <c r="S198" s="3">
        <v>2920</v>
      </c>
      <c r="T198" s="5">
        <v>2446.2978174</v>
      </c>
      <c r="U198" s="5">
        <v>2462.0609915</v>
      </c>
      <c r="V198" s="3">
        <v>17035</v>
      </c>
      <c r="W198">
        <v>374.66526578999998</v>
      </c>
      <c r="X198">
        <v>401.21404826999998</v>
      </c>
      <c r="Y198">
        <v>2776</v>
      </c>
      <c r="Z198">
        <v>337.81836869</v>
      </c>
      <c r="AA198">
        <v>336.75386616999998</v>
      </c>
      <c r="AB198">
        <v>2330</v>
      </c>
      <c r="AC198">
        <v>3674.6679404000001</v>
      </c>
      <c r="AD198">
        <v>3934.0945222999999</v>
      </c>
      <c r="AE198">
        <v>27220</v>
      </c>
      <c r="AF198">
        <v>46603.178126999999</v>
      </c>
      <c r="AG198">
        <v>50152.045093000001</v>
      </c>
      <c r="AH198">
        <v>347002</v>
      </c>
      <c r="AI198">
        <v>283669.07410000003</v>
      </c>
      <c r="AJ198">
        <v>284922.97217999998</v>
      </c>
      <c r="AK198">
        <v>1971382.0445000001</v>
      </c>
      <c r="AL198">
        <v>992459.32868999999</v>
      </c>
      <c r="AM198">
        <v>1062296.5874000001</v>
      </c>
      <c r="AN198">
        <v>7350030.0878999997</v>
      </c>
      <c r="AO198">
        <v>354372.44426000002</v>
      </c>
      <c r="AP198">
        <v>350356.92943999998</v>
      </c>
      <c r="AQ198">
        <v>2424119.5948000001</v>
      </c>
      <c r="AR198">
        <v>1363</v>
      </c>
      <c r="AS198">
        <v>756</v>
      </c>
      <c r="AT198">
        <v>425</v>
      </c>
      <c r="AU198">
        <v>750</v>
      </c>
      <c r="AV198">
        <v>1053</v>
      </c>
      <c r="AW198">
        <v>973</v>
      </c>
      <c r="AX198">
        <v>1522</v>
      </c>
      <c r="AY198">
        <v>585</v>
      </c>
      <c r="AZ198">
        <v>223</v>
      </c>
      <c r="BA198">
        <v>4242</v>
      </c>
      <c r="BB198">
        <v>9918</v>
      </c>
      <c r="BC198">
        <v>13060</v>
      </c>
      <c r="BD198" s="24">
        <f t="shared" si="3"/>
        <v>6</v>
      </c>
    </row>
    <row r="199" spans="1:56" x14ac:dyDescent="0.35">
      <c r="A199" t="s">
        <v>122</v>
      </c>
      <c r="B199" s="18" t="s">
        <v>123</v>
      </c>
      <c r="C199" s="3">
        <v>2741</v>
      </c>
      <c r="D199" s="3">
        <v>2325</v>
      </c>
      <c r="E199" s="3">
        <v>1557</v>
      </c>
      <c r="F199" s="3">
        <v>879</v>
      </c>
      <c r="G199" s="3">
        <v>2318</v>
      </c>
      <c r="H199" s="3">
        <v>1656</v>
      </c>
      <c r="I199" s="3">
        <v>895</v>
      </c>
      <c r="J199" s="3">
        <v>374</v>
      </c>
      <c r="K199" s="3">
        <v>12745</v>
      </c>
      <c r="L199" s="3">
        <v>4004</v>
      </c>
      <c r="M199" s="3">
        <v>2734</v>
      </c>
      <c r="N199" s="3">
        <v>2375</v>
      </c>
      <c r="O199" s="3">
        <v>2296</v>
      </c>
      <c r="P199" s="3">
        <v>1336</v>
      </c>
      <c r="Q199" s="4">
        <v>487.26277948000001</v>
      </c>
      <c r="R199" s="4">
        <v>527.50098077999996</v>
      </c>
      <c r="S199" s="3">
        <v>6723</v>
      </c>
      <c r="T199" s="5">
        <v>2585.1259974999998</v>
      </c>
      <c r="U199" s="5">
        <v>2609.8862299000002</v>
      </c>
      <c r="V199" s="3">
        <v>33263</v>
      </c>
      <c r="W199">
        <v>361.02145122000002</v>
      </c>
      <c r="X199">
        <v>388.30914084</v>
      </c>
      <c r="Y199">
        <v>4949</v>
      </c>
      <c r="Z199">
        <v>312.06041541000002</v>
      </c>
      <c r="AA199">
        <v>311.10239309999997</v>
      </c>
      <c r="AB199">
        <v>3965</v>
      </c>
      <c r="AC199">
        <v>3416.2314121999998</v>
      </c>
      <c r="AD199">
        <v>3675.7944292000002</v>
      </c>
      <c r="AE199">
        <v>46848</v>
      </c>
      <c r="AF199">
        <v>60504.200082000003</v>
      </c>
      <c r="AG199">
        <v>65453.275794000001</v>
      </c>
      <c r="AH199">
        <v>834202</v>
      </c>
      <c r="AI199">
        <v>306385.05696000002</v>
      </c>
      <c r="AJ199">
        <v>308814.44857000001</v>
      </c>
      <c r="AK199">
        <v>3935840.1469999999</v>
      </c>
      <c r="AL199">
        <v>980617.43735000002</v>
      </c>
      <c r="AM199">
        <v>1054365.8211999999</v>
      </c>
      <c r="AN199">
        <v>13437892.391000001</v>
      </c>
      <c r="AO199">
        <v>332162.96458999999</v>
      </c>
      <c r="AP199">
        <v>327886.70902000001</v>
      </c>
      <c r="AQ199">
        <v>4178916.1063999999</v>
      </c>
      <c r="AR199">
        <v>2586</v>
      </c>
      <c r="AS199">
        <v>1321</v>
      </c>
      <c r="AT199">
        <v>792</v>
      </c>
      <c r="AU199">
        <v>1266</v>
      </c>
      <c r="AV199">
        <v>1840</v>
      </c>
      <c r="AW199">
        <v>1843</v>
      </c>
      <c r="AX199">
        <v>2859</v>
      </c>
      <c r="AY199">
        <v>802</v>
      </c>
      <c r="AZ199">
        <v>304</v>
      </c>
      <c r="BA199">
        <v>7845</v>
      </c>
      <c r="BB199">
        <v>17482</v>
      </c>
      <c r="BC199">
        <v>21521</v>
      </c>
      <c r="BD199" s="24">
        <f t="shared" si="3"/>
        <v>12</v>
      </c>
    </row>
    <row r="200" spans="1:56" x14ac:dyDescent="0.35">
      <c r="A200" t="s">
        <v>112</v>
      </c>
      <c r="B200" s="18" t="s">
        <v>113</v>
      </c>
      <c r="C200" s="3">
        <v>4710</v>
      </c>
      <c r="D200" s="3">
        <v>3627</v>
      </c>
      <c r="E200" s="3">
        <v>2354</v>
      </c>
      <c r="F200" s="3">
        <v>1552</v>
      </c>
      <c r="G200" s="3">
        <v>3852</v>
      </c>
      <c r="H200" s="3">
        <v>2707</v>
      </c>
      <c r="I200" s="3">
        <v>1370</v>
      </c>
      <c r="J200" s="3">
        <v>666</v>
      </c>
      <c r="K200" s="3">
        <v>20838</v>
      </c>
      <c r="L200" s="3">
        <v>4707</v>
      </c>
      <c r="M200" s="3">
        <v>4790</v>
      </c>
      <c r="N200" s="3">
        <v>3421</v>
      </c>
      <c r="O200" s="3">
        <v>4159</v>
      </c>
      <c r="P200" s="3">
        <v>3761</v>
      </c>
      <c r="Q200" s="4">
        <v>368.99664856999999</v>
      </c>
      <c r="R200" s="4">
        <v>383.53008926000001</v>
      </c>
      <c r="S200" s="3">
        <v>7992</v>
      </c>
      <c r="T200" s="6">
        <v>2624.8919657000001</v>
      </c>
      <c r="U200" s="5">
        <v>2638.2090411999998</v>
      </c>
      <c r="V200" s="3">
        <v>54975</v>
      </c>
      <c r="W200">
        <v>342.28355144</v>
      </c>
      <c r="X200">
        <v>354.20865726</v>
      </c>
      <c r="Y200">
        <v>7381</v>
      </c>
      <c r="Z200">
        <v>298.66218601999998</v>
      </c>
      <c r="AA200">
        <v>298.39715904000002</v>
      </c>
      <c r="AB200">
        <v>6218</v>
      </c>
      <c r="AC200">
        <v>3333.2643253000001</v>
      </c>
      <c r="AD200">
        <v>3446.3000287999998</v>
      </c>
      <c r="AE200">
        <v>71814</v>
      </c>
      <c r="AF200">
        <v>45545.424649</v>
      </c>
      <c r="AG200">
        <v>47318.264709000003</v>
      </c>
      <c r="AH200">
        <v>986018</v>
      </c>
      <c r="AI200">
        <v>312009.66346000001</v>
      </c>
      <c r="AJ200">
        <v>313152.01426999999</v>
      </c>
      <c r="AK200">
        <v>6525461.6733999997</v>
      </c>
      <c r="AL200">
        <v>943932.50242999999</v>
      </c>
      <c r="AM200">
        <v>975929.29226999998</v>
      </c>
      <c r="AN200">
        <v>20336414.592</v>
      </c>
      <c r="AO200">
        <v>314287.84260999999</v>
      </c>
      <c r="AP200">
        <v>312636.18634999997</v>
      </c>
      <c r="AQ200">
        <v>6514712.8510999996</v>
      </c>
      <c r="AR200">
        <v>3749</v>
      </c>
      <c r="AS200">
        <v>1984</v>
      </c>
      <c r="AT200">
        <v>1533</v>
      </c>
      <c r="AU200">
        <v>1886</v>
      </c>
      <c r="AV200">
        <v>2571</v>
      </c>
      <c r="AW200">
        <v>2924</v>
      </c>
      <c r="AX200">
        <v>4014</v>
      </c>
      <c r="AY200">
        <v>1446</v>
      </c>
      <c r="AZ200">
        <v>758</v>
      </c>
      <c r="BA200">
        <v>10378</v>
      </c>
      <c r="BB200">
        <v>23145</v>
      </c>
      <c r="BC200">
        <v>38291</v>
      </c>
      <c r="BD200" s="24">
        <f t="shared" si="3"/>
        <v>8</v>
      </c>
    </row>
    <row r="201" spans="1:56" x14ac:dyDescent="0.35">
      <c r="A201" t="s">
        <v>118</v>
      </c>
      <c r="B201" s="18" t="s">
        <v>119</v>
      </c>
      <c r="C201" s="3">
        <v>3251</v>
      </c>
      <c r="D201" s="3">
        <v>2883</v>
      </c>
      <c r="E201" s="3">
        <v>1969</v>
      </c>
      <c r="F201" s="3">
        <v>1410</v>
      </c>
      <c r="G201" s="3">
        <v>2846</v>
      </c>
      <c r="H201" s="3">
        <v>2039</v>
      </c>
      <c r="I201" s="3">
        <v>1236</v>
      </c>
      <c r="J201" s="3">
        <v>584</v>
      </c>
      <c r="K201" s="3">
        <v>16218</v>
      </c>
      <c r="L201" s="3">
        <v>547</v>
      </c>
      <c r="M201" s="3">
        <v>1906</v>
      </c>
      <c r="N201" s="3">
        <v>3623</v>
      </c>
      <c r="O201" s="3">
        <v>3930</v>
      </c>
      <c r="P201" s="3">
        <v>6212</v>
      </c>
      <c r="Q201" s="4">
        <v>449.91614917999999</v>
      </c>
      <c r="R201" s="4">
        <v>428.53619435000002</v>
      </c>
      <c r="S201" s="3">
        <v>6950</v>
      </c>
      <c r="T201" s="5">
        <v>2042.6099689</v>
      </c>
      <c r="U201" s="5">
        <v>2022.5058577</v>
      </c>
      <c r="V201" s="3">
        <v>32801</v>
      </c>
      <c r="W201">
        <v>420.27354237999998</v>
      </c>
      <c r="X201">
        <v>403.74892095000001</v>
      </c>
      <c r="Y201">
        <v>6548</v>
      </c>
      <c r="Z201">
        <v>395.28346346000001</v>
      </c>
      <c r="AA201">
        <v>391.54026390000001</v>
      </c>
      <c r="AB201">
        <v>6350</v>
      </c>
      <c r="AC201">
        <v>3474.7149558000001</v>
      </c>
      <c r="AD201">
        <v>3354.3593538</v>
      </c>
      <c r="AE201">
        <v>54401</v>
      </c>
      <c r="AF201">
        <v>44657.416613000001</v>
      </c>
      <c r="AG201">
        <v>42608.151437</v>
      </c>
      <c r="AH201">
        <v>691019</v>
      </c>
      <c r="AI201">
        <v>235492.64893</v>
      </c>
      <c r="AJ201">
        <v>233945.21069000001</v>
      </c>
      <c r="AK201">
        <v>3794123.4268999998</v>
      </c>
      <c r="AL201">
        <v>1054705.4439999999</v>
      </c>
      <c r="AM201">
        <v>1016567.1958</v>
      </c>
      <c r="AN201">
        <v>16486686.782</v>
      </c>
      <c r="AO201">
        <v>374461.21189999999</v>
      </c>
      <c r="AP201">
        <v>372038.86747</v>
      </c>
      <c r="AQ201">
        <v>6033726.3525999999</v>
      </c>
      <c r="AR201">
        <v>4173</v>
      </c>
      <c r="AS201">
        <v>1608</v>
      </c>
      <c r="AT201">
        <v>605</v>
      </c>
      <c r="AU201">
        <v>2335</v>
      </c>
      <c r="AV201">
        <v>2565</v>
      </c>
      <c r="AW201">
        <v>1648</v>
      </c>
      <c r="AX201">
        <v>5139</v>
      </c>
      <c r="AY201">
        <v>981</v>
      </c>
      <c r="AZ201">
        <v>230</v>
      </c>
      <c r="BA201">
        <v>14571</v>
      </c>
      <c r="BB201">
        <v>22527</v>
      </c>
      <c r="BC201">
        <v>17303</v>
      </c>
      <c r="BD201" s="24">
        <f t="shared" si="3"/>
        <v>5</v>
      </c>
    </row>
    <row r="202" spans="1:56" x14ac:dyDescent="0.35">
      <c r="A202" t="s">
        <v>148</v>
      </c>
      <c r="B202" s="18" t="s">
        <v>149</v>
      </c>
      <c r="C202" s="3">
        <v>2983</v>
      </c>
      <c r="D202" s="3">
        <v>2361</v>
      </c>
      <c r="E202" s="3">
        <v>1713</v>
      </c>
      <c r="F202" s="3">
        <v>1227</v>
      </c>
      <c r="G202" s="3">
        <v>2427</v>
      </c>
      <c r="H202" s="3">
        <v>1680</v>
      </c>
      <c r="I202" s="3">
        <v>929</v>
      </c>
      <c r="J202" s="3">
        <v>486</v>
      </c>
      <c r="K202" s="3">
        <v>13806</v>
      </c>
      <c r="L202" s="3">
        <v>2759</v>
      </c>
      <c r="M202" s="3">
        <v>3971</v>
      </c>
      <c r="N202" s="3">
        <v>3892</v>
      </c>
      <c r="O202" s="3">
        <v>2027</v>
      </c>
      <c r="P202" s="3">
        <v>1157</v>
      </c>
      <c r="Q202" s="4">
        <v>389.67108416000002</v>
      </c>
      <c r="R202" s="4">
        <v>418.65855425000001</v>
      </c>
      <c r="S202" s="3">
        <v>5780</v>
      </c>
      <c r="T202" s="6">
        <v>2361.1116522000002</v>
      </c>
      <c r="U202" s="5">
        <v>2345.8641170999999</v>
      </c>
      <c r="V202" s="3">
        <v>32387</v>
      </c>
      <c r="W202">
        <v>326.80721118999998</v>
      </c>
      <c r="X202">
        <v>351.15167319</v>
      </c>
      <c r="Y202">
        <v>4848</v>
      </c>
      <c r="Z202">
        <v>289.63060193000001</v>
      </c>
      <c r="AA202">
        <v>284.58641170999999</v>
      </c>
      <c r="AB202">
        <v>3929</v>
      </c>
      <c r="AC202">
        <v>3148.9448038</v>
      </c>
      <c r="AD202">
        <v>3396.5667100999999</v>
      </c>
      <c r="AE202">
        <v>46893</v>
      </c>
      <c r="AF202">
        <v>46086.752813999999</v>
      </c>
      <c r="AG202">
        <v>49561.857164000001</v>
      </c>
      <c r="AH202">
        <v>684251</v>
      </c>
      <c r="AI202">
        <v>274984.17187000002</v>
      </c>
      <c r="AJ202">
        <v>273142.74680000002</v>
      </c>
      <c r="AK202">
        <v>3771008.7623000001</v>
      </c>
      <c r="AL202">
        <v>896886.29787000001</v>
      </c>
      <c r="AM202">
        <v>966089.77342999994</v>
      </c>
      <c r="AN202">
        <v>13337835.412</v>
      </c>
      <c r="AO202">
        <v>349259.19280000002</v>
      </c>
      <c r="AP202">
        <v>340390.90642999997</v>
      </c>
      <c r="AQ202">
        <v>4699436.8541999999</v>
      </c>
      <c r="AR202">
        <v>2307</v>
      </c>
      <c r="AS202">
        <v>1203</v>
      </c>
      <c r="AT202">
        <v>1125</v>
      </c>
      <c r="AU202">
        <v>1099</v>
      </c>
      <c r="AV202">
        <v>1543</v>
      </c>
      <c r="AW202">
        <v>2206</v>
      </c>
      <c r="AX202">
        <v>2808</v>
      </c>
      <c r="AY202">
        <v>759</v>
      </c>
      <c r="AZ202">
        <v>362</v>
      </c>
      <c r="BA202">
        <v>6091</v>
      </c>
      <c r="BB202">
        <v>13718</v>
      </c>
      <c r="BC202">
        <v>27084</v>
      </c>
      <c r="BD202" s="24">
        <f t="shared" si="3"/>
        <v>10</v>
      </c>
    </row>
    <row r="203" spans="1:56" x14ac:dyDescent="0.35">
      <c r="A203" t="s">
        <v>361</v>
      </c>
      <c r="B203" s="18" t="s">
        <v>362</v>
      </c>
      <c r="C203" s="3">
        <v>2167</v>
      </c>
      <c r="D203" s="3">
        <v>1676</v>
      </c>
      <c r="E203" s="3">
        <v>1033</v>
      </c>
      <c r="F203" s="3">
        <v>670</v>
      </c>
      <c r="G203" s="3">
        <v>1834</v>
      </c>
      <c r="H203" s="3">
        <v>1266</v>
      </c>
      <c r="I203" s="3">
        <v>659</v>
      </c>
      <c r="J203" s="3">
        <v>263</v>
      </c>
      <c r="K203" s="3">
        <v>9568</v>
      </c>
      <c r="L203" s="3">
        <v>2378</v>
      </c>
      <c r="M203" s="3">
        <v>1949</v>
      </c>
      <c r="N203" s="3">
        <v>1437</v>
      </c>
      <c r="O203" s="3">
        <v>1546</v>
      </c>
      <c r="P203" s="3">
        <v>2258</v>
      </c>
      <c r="Q203" s="4">
        <v>537.87048611</v>
      </c>
      <c r="R203" s="4">
        <v>554.66137123999999</v>
      </c>
      <c r="S203" s="3">
        <v>5307</v>
      </c>
      <c r="T203" s="6">
        <v>2971.4063108</v>
      </c>
      <c r="U203" s="5">
        <v>3002.9264214</v>
      </c>
      <c r="V203" s="3">
        <v>28732</v>
      </c>
      <c r="W203">
        <v>385.15312602</v>
      </c>
      <c r="X203">
        <v>394.64882942999998</v>
      </c>
      <c r="Y203">
        <v>3776</v>
      </c>
      <c r="Z203">
        <v>358.68479457000001</v>
      </c>
      <c r="AA203">
        <v>360.78595317999998</v>
      </c>
      <c r="AB203">
        <v>3452</v>
      </c>
      <c r="AC203">
        <v>3957.9861205000002</v>
      </c>
      <c r="AD203">
        <v>4044.1053511999999</v>
      </c>
      <c r="AE203">
        <v>38694</v>
      </c>
      <c r="AF203">
        <v>63910.57357</v>
      </c>
      <c r="AG203">
        <v>65836.642976999996</v>
      </c>
      <c r="AH203">
        <v>629925</v>
      </c>
      <c r="AI203">
        <v>304586.04944999999</v>
      </c>
      <c r="AJ203">
        <v>307227.46074000001</v>
      </c>
      <c r="AK203">
        <v>2939552.3443</v>
      </c>
      <c r="AL203">
        <v>1066329.4634</v>
      </c>
      <c r="AM203">
        <v>1090145.0448</v>
      </c>
      <c r="AN203">
        <v>10430507.788000001</v>
      </c>
      <c r="AO203">
        <v>338081.48032999999</v>
      </c>
      <c r="AP203">
        <v>338996.81248999998</v>
      </c>
      <c r="AQ203">
        <v>3243521.5019</v>
      </c>
      <c r="AR203">
        <v>2022</v>
      </c>
      <c r="AS203">
        <v>1079</v>
      </c>
      <c r="AT203">
        <v>594</v>
      </c>
      <c r="AU203">
        <v>1050</v>
      </c>
      <c r="AV203">
        <v>1454</v>
      </c>
      <c r="AW203">
        <v>1272</v>
      </c>
      <c r="AX203">
        <v>2201</v>
      </c>
      <c r="AY203">
        <v>952</v>
      </c>
      <c r="AZ203">
        <v>299</v>
      </c>
      <c r="BA203">
        <v>6246</v>
      </c>
      <c r="BB203">
        <v>14663</v>
      </c>
      <c r="BC203">
        <v>17785</v>
      </c>
      <c r="BD203" s="24">
        <f t="shared" si="3"/>
        <v>7</v>
      </c>
    </row>
    <row r="204" spans="1:56" x14ac:dyDescent="0.35">
      <c r="A204" t="s">
        <v>239</v>
      </c>
      <c r="B204" s="18" t="s">
        <v>240</v>
      </c>
      <c r="C204" s="3">
        <v>1130</v>
      </c>
      <c r="D204" s="3">
        <v>967</v>
      </c>
      <c r="E204" s="3">
        <v>618</v>
      </c>
      <c r="F204" s="3">
        <v>385</v>
      </c>
      <c r="G204" s="3">
        <v>1015</v>
      </c>
      <c r="H204" s="3">
        <v>783</v>
      </c>
      <c r="I204" s="3">
        <v>396</v>
      </c>
      <c r="J204" s="3">
        <v>200</v>
      </c>
      <c r="K204" s="3">
        <v>5494</v>
      </c>
      <c r="L204" s="3">
        <v>0</v>
      </c>
      <c r="M204" s="3">
        <v>406</v>
      </c>
      <c r="N204" s="3">
        <v>1748</v>
      </c>
      <c r="O204" s="3">
        <v>3131</v>
      </c>
      <c r="P204" s="3">
        <v>209</v>
      </c>
      <c r="Q204" s="4">
        <v>370.31722711999998</v>
      </c>
      <c r="R204" s="5">
        <v>348.92610120000001</v>
      </c>
      <c r="S204" s="3">
        <v>1917</v>
      </c>
      <c r="T204" s="5">
        <v>2138.4895935999998</v>
      </c>
      <c r="U204" s="5">
        <v>2122.6792865000002</v>
      </c>
      <c r="V204" s="3">
        <v>11662</v>
      </c>
      <c r="W204">
        <v>374.21012413</v>
      </c>
      <c r="X204">
        <v>356.75282126000002</v>
      </c>
      <c r="Y204">
        <v>1960</v>
      </c>
      <c r="Z204">
        <v>400.15201291</v>
      </c>
      <c r="AA204">
        <v>405.16927557000002</v>
      </c>
      <c r="AB204">
        <v>2226</v>
      </c>
      <c r="AC204">
        <v>3117.2965279999999</v>
      </c>
      <c r="AD204">
        <v>2975.2457226000001</v>
      </c>
      <c r="AE204">
        <v>16346</v>
      </c>
      <c r="AF204">
        <v>38215.804380000001</v>
      </c>
      <c r="AG204">
        <v>36039.315617</v>
      </c>
      <c r="AH204">
        <v>198000</v>
      </c>
      <c r="AI204">
        <v>240622.06868999999</v>
      </c>
      <c r="AJ204">
        <v>239687.13033000001</v>
      </c>
      <c r="AK204">
        <v>1316841.094</v>
      </c>
      <c r="AL204">
        <v>945282.51788000006</v>
      </c>
      <c r="AM204">
        <v>903458.79938999994</v>
      </c>
      <c r="AN204">
        <v>4963602.6438999996</v>
      </c>
      <c r="AO204">
        <v>401146.11612000002</v>
      </c>
      <c r="AP204">
        <v>408779.12027999997</v>
      </c>
      <c r="AQ204">
        <v>2245832.4868000001</v>
      </c>
      <c r="AR204">
        <v>1403</v>
      </c>
      <c r="AS204">
        <v>494</v>
      </c>
      <c r="AT204">
        <v>203</v>
      </c>
      <c r="AU204">
        <v>719</v>
      </c>
      <c r="AV204">
        <v>696</v>
      </c>
      <c r="AW204">
        <v>545</v>
      </c>
      <c r="AX204">
        <v>1705</v>
      </c>
      <c r="AY204">
        <v>417</v>
      </c>
      <c r="AZ204">
        <v>104</v>
      </c>
      <c r="BA204">
        <v>4512</v>
      </c>
      <c r="BB204">
        <v>6227</v>
      </c>
      <c r="BC204">
        <v>5607</v>
      </c>
      <c r="BD204" s="24">
        <f t="shared" si="3"/>
        <v>7</v>
      </c>
    </row>
    <row r="205" spans="1:56" x14ac:dyDescent="0.35">
      <c r="A205" t="s">
        <v>136</v>
      </c>
      <c r="B205" s="18" t="s">
        <v>137</v>
      </c>
      <c r="C205" s="3">
        <v>1924</v>
      </c>
      <c r="D205" s="3">
        <v>1583</v>
      </c>
      <c r="E205" s="3">
        <v>1037</v>
      </c>
      <c r="F205" s="3">
        <v>740</v>
      </c>
      <c r="G205" s="3">
        <v>1671</v>
      </c>
      <c r="H205" s="3">
        <v>1097</v>
      </c>
      <c r="I205" s="3">
        <v>728</v>
      </c>
      <c r="J205" s="3">
        <v>331</v>
      </c>
      <c r="K205" s="3">
        <v>9111</v>
      </c>
      <c r="L205" s="3">
        <v>785</v>
      </c>
      <c r="M205" s="3">
        <v>1875</v>
      </c>
      <c r="N205" s="3">
        <v>2747</v>
      </c>
      <c r="O205" s="3">
        <v>1231</v>
      </c>
      <c r="P205" s="3">
        <v>2473</v>
      </c>
      <c r="Q205" s="4">
        <v>497.16672661000001</v>
      </c>
      <c r="R205" s="4">
        <v>495.33530897000003</v>
      </c>
      <c r="S205" s="3">
        <v>4513</v>
      </c>
      <c r="T205" s="5">
        <v>2759.3155332000001</v>
      </c>
      <c r="U205" s="5">
        <v>2746.4603226999998</v>
      </c>
      <c r="V205" s="3">
        <v>25023</v>
      </c>
      <c r="W205">
        <v>373.62855729</v>
      </c>
      <c r="X205">
        <v>374.38261441999998</v>
      </c>
      <c r="Y205">
        <v>3411</v>
      </c>
      <c r="Z205">
        <v>251.92005528000001</v>
      </c>
      <c r="AA205">
        <v>250.68598398</v>
      </c>
      <c r="AB205">
        <v>2284</v>
      </c>
      <c r="AC205">
        <v>3505.8314049999999</v>
      </c>
      <c r="AD205">
        <v>3521.2380638999998</v>
      </c>
      <c r="AE205">
        <v>32082</v>
      </c>
      <c r="AF205">
        <v>60150.064195999999</v>
      </c>
      <c r="AG205">
        <v>60002.853692999997</v>
      </c>
      <c r="AH205">
        <v>546686</v>
      </c>
      <c r="AI205">
        <v>304437.50478000002</v>
      </c>
      <c r="AJ205">
        <v>303445.67132000002</v>
      </c>
      <c r="AK205">
        <v>2764693.5114000002</v>
      </c>
      <c r="AL205">
        <v>991621.21988999995</v>
      </c>
      <c r="AM205">
        <v>995675.36531999998</v>
      </c>
      <c r="AN205">
        <v>9071598.2533999998</v>
      </c>
      <c r="AO205">
        <v>303775.24578</v>
      </c>
      <c r="AP205">
        <v>302109.02892000001</v>
      </c>
      <c r="AQ205">
        <v>2752515.3624999998</v>
      </c>
      <c r="AR205">
        <v>1723</v>
      </c>
      <c r="AS205">
        <v>898</v>
      </c>
      <c r="AT205">
        <v>459</v>
      </c>
      <c r="AU205">
        <v>968</v>
      </c>
      <c r="AV205">
        <v>1368</v>
      </c>
      <c r="AW205">
        <v>1075</v>
      </c>
      <c r="AX205">
        <v>1672</v>
      </c>
      <c r="AY205">
        <v>474</v>
      </c>
      <c r="AZ205">
        <v>138</v>
      </c>
      <c r="BA205">
        <v>5733</v>
      </c>
      <c r="BB205">
        <v>12334</v>
      </c>
      <c r="BC205">
        <v>14015</v>
      </c>
      <c r="BD205" s="24">
        <f t="shared" si="3"/>
        <v>7</v>
      </c>
    </row>
    <row r="206" spans="1:56" x14ac:dyDescent="0.35">
      <c r="A206" t="s">
        <v>695</v>
      </c>
      <c r="B206" s="18" t="s">
        <v>696</v>
      </c>
      <c r="C206" s="3">
        <v>3661</v>
      </c>
      <c r="D206" s="3">
        <v>2971</v>
      </c>
      <c r="E206" s="3">
        <v>2144</v>
      </c>
      <c r="F206" s="3">
        <v>1325</v>
      </c>
      <c r="G206" s="3">
        <v>3013</v>
      </c>
      <c r="H206" s="3">
        <v>2186</v>
      </c>
      <c r="I206" s="3">
        <v>1237</v>
      </c>
      <c r="J206" s="3">
        <v>587</v>
      </c>
      <c r="K206" s="3">
        <v>17124</v>
      </c>
      <c r="L206" s="3">
        <v>919</v>
      </c>
      <c r="M206" s="3">
        <v>5006</v>
      </c>
      <c r="N206" s="3">
        <v>6182</v>
      </c>
      <c r="O206" s="3">
        <v>3494</v>
      </c>
      <c r="P206" s="3">
        <v>1523</v>
      </c>
      <c r="Q206" s="4">
        <v>680.94233565000002</v>
      </c>
      <c r="R206" s="4">
        <v>690.55127306999998</v>
      </c>
      <c r="S206" s="3">
        <v>11825</v>
      </c>
      <c r="T206" s="5">
        <v>4270.5358415000001</v>
      </c>
      <c r="U206" s="5">
        <v>4232.7727167000003</v>
      </c>
      <c r="V206" s="3">
        <v>72482</v>
      </c>
      <c r="W206">
        <v>448.48976442999998</v>
      </c>
      <c r="X206">
        <v>457.72015884000001</v>
      </c>
      <c r="Y206">
        <v>7838</v>
      </c>
      <c r="Z206">
        <v>321.50497984999998</v>
      </c>
      <c r="AA206">
        <v>319.78509694000002</v>
      </c>
      <c r="AB206">
        <v>5476</v>
      </c>
      <c r="AC206">
        <v>4512.4645118999997</v>
      </c>
      <c r="AD206">
        <v>4618.2550805999999</v>
      </c>
      <c r="AE206">
        <v>79083</v>
      </c>
      <c r="AF206">
        <v>77923.039277999997</v>
      </c>
      <c r="AG206">
        <v>79134.489604999995</v>
      </c>
      <c r="AH206">
        <v>1355099</v>
      </c>
      <c r="AI206">
        <v>450636.11541000003</v>
      </c>
      <c r="AJ206">
        <v>447424.76886000001</v>
      </c>
      <c r="AK206">
        <v>7661701.7418999998</v>
      </c>
      <c r="AL206">
        <v>1215956.8922999999</v>
      </c>
      <c r="AM206">
        <v>1244089.6424</v>
      </c>
      <c r="AN206">
        <v>21303791.037</v>
      </c>
      <c r="AO206">
        <v>295010.50193999999</v>
      </c>
      <c r="AP206">
        <v>293103.15036000003</v>
      </c>
      <c r="AQ206">
        <v>5019098.3468000004</v>
      </c>
      <c r="AR206">
        <v>3417</v>
      </c>
      <c r="AS206">
        <v>1941</v>
      </c>
      <c r="AT206">
        <v>1276</v>
      </c>
      <c r="AU206">
        <v>1797</v>
      </c>
      <c r="AV206">
        <v>2827</v>
      </c>
      <c r="AW206">
        <v>3214</v>
      </c>
      <c r="AX206">
        <v>3565</v>
      </c>
      <c r="AY206">
        <v>1368</v>
      </c>
      <c r="AZ206">
        <v>543</v>
      </c>
      <c r="BA206">
        <v>10255</v>
      </c>
      <c r="BB206">
        <v>26797</v>
      </c>
      <c r="BC206">
        <v>42031</v>
      </c>
      <c r="BD206" s="24">
        <f t="shared" si="3"/>
        <v>9</v>
      </c>
    </row>
    <row r="207" spans="1:56" x14ac:dyDescent="0.35">
      <c r="A207" t="s">
        <v>66</v>
      </c>
      <c r="B207" s="18" t="s">
        <v>67</v>
      </c>
      <c r="C207" s="3">
        <v>3039</v>
      </c>
      <c r="D207" s="3">
        <v>2149</v>
      </c>
      <c r="E207" s="3">
        <v>1362</v>
      </c>
      <c r="F207" s="3">
        <v>860</v>
      </c>
      <c r="G207" s="3">
        <v>2594</v>
      </c>
      <c r="H207" s="3">
        <v>1621</v>
      </c>
      <c r="I207" s="3">
        <v>873</v>
      </c>
      <c r="J207" s="3">
        <v>345</v>
      </c>
      <c r="K207" s="3">
        <v>12843</v>
      </c>
      <c r="L207" s="3">
        <v>3796</v>
      </c>
      <c r="M207" s="3">
        <v>2042</v>
      </c>
      <c r="N207" s="3">
        <v>2648</v>
      </c>
      <c r="O207" s="3">
        <v>2432</v>
      </c>
      <c r="P207" s="3">
        <v>1925</v>
      </c>
      <c r="Q207" s="4">
        <v>404.82340635000003</v>
      </c>
      <c r="R207" s="4">
        <v>421.86405045999999</v>
      </c>
      <c r="S207" s="3">
        <v>5418</v>
      </c>
      <c r="T207" s="6">
        <v>3093.6795056999999</v>
      </c>
      <c r="U207" s="5">
        <v>3130.8105583000001</v>
      </c>
      <c r="V207" s="3">
        <v>40209</v>
      </c>
      <c r="W207">
        <v>408.19580681999997</v>
      </c>
      <c r="X207">
        <v>422.01977730999999</v>
      </c>
      <c r="Y207">
        <v>5420</v>
      </c>
      <c r="Z207">
        <v>341.35631689000002</v>
      </c>
      <c r="AA207">
        <v>344.54566690000001</v>
      </c>
      <c r="AB207">
        <v>4425</v>
      </c>
      <c r="AC207">
        <v>4340.2091446000004</v>
      </c>
      <c r="AD207">
        <v>4467.9591995999999</v>
      </c>
      <c r="AE207">
        <v>57382</v>
      </c>
      <c r="AF207">
        <v>48454.851088000003</v>
      </c>
      <c r="AG207">
        <v>50409.717356000001</v>
      </c>
      <c r="AH207">
        <v>647412</v>
      </c>
      <c r="AI207">
        <v>380407.97970999999</v>
      </c>
      <c r="AJ207">
        <v>383784.25848000002</v>
      </c>
      <c r="AK207">
        <v>4928941.2317000004</v>
      </c>
      <c r="AL207">
        <v>1105861.977</v>
      </c>
      <c r="AM207">
        <v>1139821.8703999999</v>
      </c>
      <c r="AN207">
        <v>14638732.282</v>
      </c>
      <c r="AO207">
        <v>385144.61712000001</v>
      </c>
      <c r="AP207">
        <v>387442.63773999998</v>
      </c>
      <c r="AQ207">
        <v>4975925.7965000002</v>
      </c>
      <c r="AR207">
        <v>2721</v>
      </c>
      <c r="AS207">
        <v>1273</v>
      </c>
      <c r="AT207">
        <v>863</v>
      </c>
      <c r="AU207">
        <v>1629</v>
      </c>
      <c r="AV207">
        <v>1823</v>
      </c>
      <c r="AW207">
        <v>1968</v>
      </c>
      <c r="AX207">
        <v>3060</v>
      </c>
      <c r="AY207">
        <v>921</v>
      </c>
      <c r="AZ207">
        <v>444</v>
      </c>
      <c r="BA207">
        <v>7957</v>
      </c>
      <c r="BB207">
        <v>19099</v>
      </c>
      <c r="BC207">
        <v>30326</v>
      </c>
      <c r="BD207" s="24">
        <f t="shared" si="3"/>
        <v>20</v>
      </c>
    </row>
    <row r="208" spans="1:56" x14ac:dyDescent="0.35">
      <c r="A208" t="s">
        <v>557</v>
      </c>
      <c r="B208" s="18" t="s">
        <v>558</v>
      </c>
      <c r="C208" s="3">
        <v>1182</v>
      </c>
      <c r="D208" s="3">
        <v>924</v>
      </c>
      <c r="E208" s="3">
        <v>638</v>
      </c>
      <c r="F208" s="3">
        <v>435</v>
      </c>
      <c r="G208" s="3">
        <v>1041</v>
      </c>
      <c r="H208" s="3">
        <v>692</v>
      </c>
      <c r="I208" s="3">
        <v>384</v>
      </c>
      <c r="J208" s="3">
        <v>156</v>
      </c>
      <c r="K208" s="3">
        <v>5452</v>
      </c>
      <c r="L208" s="3">
        <v>1240</v>
      </c>
      <c r="M208" s="3">
        <v>494</v>
      </c>
      <c r="N208" s="3">
        <v>977</v>
      </c>
      <c r="O208" s="3">
        <v>1477</v>
      </c>
      <c r="P208" s="3">
        <v>1264</v>
      </c>
      <c r="Q208" s="4">
        <v>525.21032133000006</v>
      </c>
      <c r="R208" s="4">
        <v>532.64856932999999</v>
      </c>
      <c r="S208" s="3">
        <v>2904</v>
      </c>
      <c r="T208" s="5">
        <v>2953.6003261000001</v>
      </c>
      <c r="U208" s="5">
        <v>2957.8136463999999</v>
      </c>
      <c r="V208" s="3">
        <v>16126</v>
      </c>
      <c r="W208">
        <v>402.34264675999998</v>
      </c>
      <c r="X208">
        <v>407.00660307999999</v>
      </c>
      <c r="Y208">
        <v>2219</v>
      </c>
      <c r="Z208">
        <v>396.44327220999998</v>
      </c>
      <c r="AA208">
        <v>395.45121055999999</v>
      </c>
      <c r="AB208">
        <v>2156</v>
      </c>
      <c r="AC208">
        <v>3685.1032326999998</v>
      </c>
      <c r="AD208">
        <v>3733.3088775000001</v>
      </c>
      <c r="AE208">
        <v>20354</v>
      </c>
      <c r="AF208">
        <v>60825.560280999998</v>
      </c>
      <c r="AG208">
        <v>61652.787967999997</v>
      </c>
      <c r="AH208">
        <v>336131</v>
      </c>
      <c r="AI208">
        <v>320198.05575</v>
      </c>
      <c r="AJ208">
        <v>320508.45536000002</v>
      </c>
      <c r="AK208">
        <v>1747412.0985999999</v>
      </c>
      <c r="AL208">
        <v>1003699.2881</v>
      </c>
      <c r="AM208">
        <v>1015754.005</v>
      </c>
      <c r="AN208">
        <v>5537890.8354000002</v>
      </c>
      <c r="AO208">
        <v>430551.98395999998</v>
      </c>
      <c r="AP208">
        <v>428894.77849</v>
      </c>
      <c r="AQ208">
        <v>2338334.3322999999</v>
      </c>
      <c r="AR208">
        <v>1219</v>
      </c>
      <c r="AS208">
        <v>576</v>
      </c>
      <c r="AT208">
        <v>333</v>
      </c>
      <c r="AU208">
        <v>639</v>
      </c>
      <c r="AV208">
        <v>829</v>
      </c>
      <c r="AW208">
        <v>751</v>
      </c>
      <c r="AX208">
        <v>1551</v>
      </c>
      <c r="AY208">
        <v>478</v>
      </c>
      <c r="AZ208">
        <v>127</v>
      </c>
      <c r="BA208">
        <v>3724</v>
      </c>
      <c r="BB208">
        <v>7483</v>
      </c>
      <c r="BC208">
        <v>9147</v>
      </c>
      <c r="BD208" s="24">
        <f t="shared" si="3"/>
        <v>8</v>
      </c>
    </row>
    <row r="209" spans="1:56" x14ac:dyDescent="0.35">
      <c r="A209" t="s">
        <v>515</v>
      </c>
      <c r="B209" s="18" t="s">
        <v>516</v>
      </c>
      <c r="C209" s="3">
        <v>2388</v>
      </c>
      <c r="D209" s="3">
        <v>2112</v>
      </c>
      <c r="E209" s="3">
        <v>1552</v>
      </c>
      <c r="F209" s="3">
        <v>1170</v>
      </c>
      <c r="G209" s="3">
        <v>2112</v>
      </c>
      <c r="H209" s="3">
        <v>1505</v>
      </c>
      <c r="I209" s="3">
        <v>902</v>
      </c>
      <c r="J209" s="3">
        <v>513</v>
      </c>
      <c r="K209" s="3">
        <v>12254</v>
      </c>
      <c r="L209" s="3">
        <v>76</v>
      </c>
      <c r="M209" s="3">
        <v>812</v>
      </c>
      <c r="N209" s="3">
        <v>1891</v>
      </c>
      <c r="O209" s="3">
        <v>2696</v>
      </c>
      <c r="P209" s="3">
        <v>6779</v>
      </c>
      <c r="Q209" s="4">
        <v>619.20036801000003</v>
      </c>
      <c r="R209" s="4">
        <v>574.17985964000002</v>
      </c>
      <c r="S209" s="3">
        <v>7036</v>
      </c>
      <c r="T209" s="5">
        <v>4241.3540816000004</v>
      </c>
      <c r="U209" s="5">
        <v>4181.0837277999999</v>
      </c>
      <c r="V209" s="3">
        <v>51235</v>
      </c>
      <c r="W209">
        <v>449.25444525</v>
      </c>
      <c r="X209">
        <v>421.25020402000001</v>
      </c>
      <c r="Y209">
        <v>5162</v>
      </c>
      <c r="Z209">
        <v>324.74979077</v>
      </c>
      <c r="AA209">
        <v>318.83466622999998</v>
      </c>
      <c r="AB209">
        <v>3907</v>
      </c>
      <c r="AC209">
        <v>4630.0911964999996</v>
      </c>
      <c r="AD209">
        <v>4375.4692345000003</v>
      </c>
      <c r="AE209">
        <v>53617</v>
      </c>
      <c r="AF209">
        <v>73526.730217999997</v>
      </c>
      <c r="AG209">
        <v>68348.947283000001</v>
      </c>
      <c r="AH209">
        <v>837548</v>
      </c>
      <c r="AI209">
        <v>472388.02298000001</v>
      </c>
      <c r="AJ209">
        <v>467664.70851999999</v>
      </c>
      <c r="AK209">
        <v>5730763.3382999999</v>
      </c>
      <c r="AL209">
        <v>1238726.3646</v>
      </c>
      <c r="AM209">
        <v>1167096.6984999999</v>
      </c>
      <c r="AN209">
        <v>14301602.943</v>
      </c>
      <c r="AO209">
        <v>355885.69293000002</v>
      </c>
      <c r="AP209">
        <v>350987.89801</v>
      </c>
      <c r="AQ209">
        <v>4301005.7022000002</v>
      </c>
      <c r="AR209">
        <v>2346</v>
      </c>
      <c r="AS209">
        <v>1254</v>
      </c>
      <c r="AT209">
        <v>1108</v>
      </c>
      <c r="AU209">
        <v>1084</v>
      </c>
      <c r="AV209">
        <v>1673</v>
      </c>
      <c r="AW209">
        <v>2405</v>
      </c>
      <c r="AX209">
        <v>2727</v>
      </c>
      <c r="AY209">
        <v>776</v>
      </c>
      <c r="AZ209">
        <v>404</v>
      </c>
      <c r="BA209">
        <v>6037</v>
      </c>
      <c r="BB209">
        <v>13662</v>
      </c>
      <c r="BC209">
        <v>33918</v>
      </c>
      <c r="BD209" s="24">
        <f t="shared" si="3"/>
        <v>20</v>
      </c>
    </row>
    <row r="210" spans="1:56" x14ac:dyDescent="0.35">
      <c r="A210" t="s">
        <v>363</v>
      </c>
      <c r="B210" s="18" t="s">
        <v>364</v>
      </c>
      <c r="C210" s="3">
        <v>1288</v>
      </c>
      <c r="D210" s="3">
        <v>998</v>
      </c>
      <c r="E210" s="3">
        <v>666</v>
      </c>
      <c r="F210" s="3">
        <v>446</v>
      </c>
      <c r="G210" s="3">
        <v>1084</v>
      </c>
      <c r="H210" s="3">
        <v>749</v>
      </c>
      <c r="I210" s="3">
        <v>392</v>
      </c>
      <c r="J210" s="3">
        <v>157</v>
      </c>
      <c r="K210" s="3">
        <v>5780</v>
      </c>
      <c r="L210" s="3">
        <v>0</v>
      </c>
      <c r="M210" s="3">
        <v>188</v>
      </c>
      <c r="N210" s="3">
        <v>1338</v>
      </c>
      <c r="O210" s="3">
        <v>1790</v>
      </c>
      <c r="P210" s="3">
        <v>2464</v>
      </c>
      <c r="Q210" s="4">
        <v>389.03454627999997</v>
      </c>
      <c r="R210" s="4">
        <v>346.88581314999999</v>
      </c>
      <c r="S210" s="3">
        <v>2005</v>
      </c>
      <c r="T210" s="5">
        <v>2446.9944135000001</v>
      </c>
      <c r="U210" s="5">
        <v>2424.2214533000001</v>
      </c>
      <c r="V210" s="3">
        <v>14012</v>
      </c>
      <c r="W210">
        <v>343.76379603999999</v>
      </c>
      <c r="X210">
        <v>308.47750865</v>
      </c>
      <c r="Y210">
        <v>1783</v>
      </c>
      <c r="Z210">
        <v>310.06179249000002</v>
      </c>
      <c r="AA210">
        <v>311.24567474000003</v>
      </c>
      <c r="AB210">
        <v>1799</v>
      </c>
      <c r="AC210">
        <v>4359.8255491999998</v>
      </c>
      <c r="AD210">
        <v>3911.2456747000001</v>
      </c>
      <c r="AE210">
        <v>22607</v>
      </c>
      <c r="AF210">
        <v>45926.178196000001</v>
      </c>
      <c r="AG210">
        <v>40957.958478</v>
      </c>
      <c r="AH210">
        <v>236737</v>
      </c>
      <c r="AI210">
        <v>283141.37313000002</v>
      </c>
      <c r="AJ210">
        <v>281141.3321</v>
      </c>
      <c r="AK210">
        <v>1624996.8995000001</v>
      </c>
      <c r="AL210">
        <v>1019399.6576</v>
      </c>
      <c r="AM210">
        <v>914876.10213999997</v>
      </c>
      <c r="AN210">
        <v>5287983.8704000004</v>
      </c>
      <c r="AO210">
        <v>368314.26013000001</v>
      </c>
      <c r="AP210">
        <v>374170.80696999998</v>
      </c>
      <c r="AQ210">
        <v>2162707.2642999999</v>
      </c>
      <c r="AR210">
        <v>1110</v>
      </c>
      <c r="AS210">
        <v>562</v>
      </c>
      <c r="AT210">
        <v>320</v>
      </c>
      <c r="AU210">
        <v>475</v>
      </c>
      <c r="AV210">
        <v>724</v>
      </c>
      <c r="AW210">
        <v>584</v>
      </c>
      <c r="AX210">
        <v>1254</v>
      </c>
      <c r="AY210">
        <v>399</v>
      </c>
      <c r="AZ210">
        <v>146</v>
      </c>
      <c r="BA210">
        <v>3123</v>
      </c>
      <c r="BB210">
        <v>9373</v>
      </c>
      <c r="BC210">
        <v>10111</v>
      </c>
      <c r="BD210" s="24">
        <f t="shared" si="3"/>
        <v>13</v>
      </c>
    </row>
    <row r="211" spans="1:56" x14ac:dyDescent="0.35">
      <c r="A211" t="s">
        <v>697</v>
      </c>
      <c r="B211" s="18" t="s">
        <v>698</v>
      </c>
      <c r="C211" s="3">
        <v>2694</v>
      </c>
      <c r="D211" s="3">
        <v>2169</v>
      </c>
      <c r="E211" s="3">
        <v>1606</v>
      </c>
      <c r="F211" s="3">
        <v>1255</v>
      </c>
      <c r="G211" s="3">
        <v>2136</v>
      </c>
      <c r="H211" s="3">
        <v>1551</v>
      </c>
      <c r="I211" s="3">
        <v>901</v>
      </c>
      <c r="J211" s="3">
        <v>468</v>
      </c>
      <c r="K211" s="3">
        <v>12780</v>
      </c>
      <c r="L211" s="3">
        <v>99</v>
      </c>
      <c r="M211" s="3">
        <v>815</v>
      </c>
      <c r="N211" s="3">
        <v>1526</v>
      </c>
      <c r="O211" s="3">
        <v>3951</v>
      </c>
      <c r="P211" s="3">
        <v>6389</v>
      </c>
      <c r="Q211" s="4">
        <v>600.34782772000005</v>
      </c>
      <c r="R211" s="4">
        <v>553.52112676000002</v>
      </c>
      <c r="S211" s="3">
        <v>7074</v>
      </c>
      <c r="T211" s="5">
        <v>4177.2590055000001</v>
      </c>
      <c r="U211" s="5">
        <v>4103.5211268000003</v>
      </c>
      <c r="V211" s="3">
        <v>52443</v>
      </c>
      <c r="W211">
        <v>412.54673914</v>
      </c>
      <c r="X211">
        <v>383.64632238000002</v>
      </c>
      <c r="Y211">
        <v>4903</v>
      </c>
      <c r="Z211">
        <v>269.02806201999999</v>
      </c>
      <c r="AA211">
        <v>263.69327074</v>
      </c>
      <c r="AB211">
        <v>3370</v>
      </c>
      <c r="AC211">
        <v>4139.6781104000002</v>
      </c>
      <c r="AD211">
        <v>3877.6212833</v>
      </c>
      <c r="AE211">
        <v>49556</v>
      </c>
      <c r="AF211">
        <v>72116.362999999998</v>
      </c>
      <c r="AG211">
        <v>66623.239436999997</v>
      </c>
      <c r="AH211">
        <v>851445</v>
      </c>
      <c r="AI211">
        <v>489063.20695999998</v>
      </c>
      <c r="AJ211">
        <v>482176.62316000002</v>
      </c>
      <c r="AK211">
        <v>6162217.2439000001</v>
      </c>
      <c r="AL211">
        <v>1079703.8618999999</v>
      </c>
      <c r="AM211">
        <v>1008392.8362</v>
      </c>
      <c r="AN211">
        <v>12887260.446</v>
      </c>
      <c r="AO211">
        <v>343000.17732999998</v>
      </c>
      <c r="AP211">
        <v>338172.97321000003</v>
      </c>
      <c r="AQ211">
        <v>4321850.5976</v>
      </c>
      <c r="AR211">
        <v>2267</v>
      </c>
      <c r="AS211">
        <v>1143</v>
      </c>
      <c r="AT211">
        <v>918</v>
      </c>
      <c r="AU211">
        <v>1155</v>
      </c>
      <c r="AV211">
        <v>1658</v>
      </c>
      <c r="AW211">
        <v>2090</v>
      </c>
      <c r="AX211">
        <v>2353</v>
      </c>
      <c r="AY211">
        <v>689</v>
      </c>
      <c r="AZ211">
        <v>328</v>
      </c>
      <c r="BA211">
        <v>6389</v>
      </c>
      <c r="BB211">
        <v>13902</v>
      </c>
      <c r="BC211">
        <v>29265</v>
      </c>
      <c r="BD211" s="24">
        <f t="shared" si="3"/>
        <v>20</v>
      </c>
    </row>
    <row r="212" spans="1:56" x14ac:dyDescent="0.35">
      <c r="A212" t="s">
        <v>435</v>
      </c>
      <c r="B212" s="18" t="s">
        <v>436</v>
      </c>
      <c r="C212" s="3">
        <v>1071</v>
      </c>
      <c r="D212" s="3">
        <v>723</v>
      </c>
      <c r="E212" s="3">
        <v>458</v>
      </c>
      <c r="F212" s="3">
        <v>262</v>
      </c>
      <c r="G212" s="3">
        <v>917</v>
      </c>
      <c r="H212" s="3">
        <v>573</v>
      </c>
      <c r="I212" s="3">
        <v>289</v>
      </c>
      <c r="J212" s="3">
        <v>132</v>
      </c>
      <c r="K212" s="3">
        <v>4425</v>
      </c>
      <c r="L212" s="3">
        <v>96</v>
      </c>
      <c r="M212" s="3">
        <v>0</v>
      </c>
      <c r="N212" s="3">
        <v>1576</v>
      </c>
      <c r="O212" s="3">
        <v>2152</v>
      </c>
      <c r="P212" s="3">
        <v>601</v>
      </c>
      <c r="Q212" s="4">
        <v>375.36353845999997</v>
      </c>
      <c r="R212" s="4">
        <v>337.40112993999998</v>
      </c>
      <c r="S212" s="3">
        <v>1493</v>
      </c>
      <c r="T212" s="5">
        <v>2783.1700986000001</v>
      </c>
      <c r="U212" s="5">
        <v>2772.6553672</v>
      </c>
      <c r="V212" s="3">
        <v>12269</v>
      </c>
      <c r="W212">
        <v>382.26124336999999</v>
      </c>
      <c r="X212">
        <v>345.53672316000001</v>
      </c>
      <c r="Y212">
        <v>1529</v>
      </c>
      <c r="Z212">
        <v>374.27691835000002</v>
      </c>
      <c r="AA212">
        <v>383.27683616000002</v>
      </c>
      <c r="AB212">
        <v>1696</v>
      </c>
      <c r="AC212">
        <v>4601.6419451000002</v>
      </c>
      <c r="AD212">
        <v>4137.1751412000003</v>
      </c>
      <c r="AE212">
        <v>18307</v>
      </c>
      <c r="AF212">
        <v>45905.066342999999</v>
      </c>
      <c r="AG212">
        <v>41211.525423999999</v>
      </c>
      <c r="AH212">
        <v>182361</v>
      </c>
      <c r="AI212">
        <v>327531.52885</v>
      </c>
      <c r="AJ212">
        <v>326512.77854999999</v>
      </c>
      <c r="AK212">
        <v>1444819.0451</v>
      </c>
      <c r="AL212">
        <v>1065565.014</v>
      </c>
      <c r="AM212">
        <v>961161.31178999995</v>
      </c>
      <c r="AN212">
        <v>4253138.8047000002</v>
      </c>
      <c r="AO212">
        <v>480989.07487999997</v>
      </c>
      <c r="AP212">
        <v>499387.42563999997</v>
      </c>
      <c r="AQ212">
        <v>2209789.3585000001</v>
      </c>
      <c r="AR212">
        <v>937</v>
      </c>
      <c r="AS212">
        <v>386</v>
      </c>
      <c r="AT212">
        <v>216</v>
      </c>
      <c r="AU212">
        <v>485</v>
      </c>
      <c r="AV212">
        <v>559</v>
      </c>
      <c r="AW212">
        <v>485</v>
      </c>
      <c r="AX212">
        <v>1202</v>
      </c>
      <c r="AY212">
        <v>347</v>
      </c>
      <c r="AZ212">
        <v>147</v>
      </c>
      <c r="BA212">
        <v>2946</v>
      </c>
      <c r="BB212">
        <v>7143</v>
      </c>
      <c r="BC212">
        <v>8218</v>
      </c>
      <c r="BD212" s="24">
        <f t="shared" si="3"/>
        <v>13</v>
      </c>
    </row>
    <row r="213" spans="1:56" x14ac:dyDescent="0.35">
      <c r="A213" t="s">
        <v>581</v>
      </c>
      <c r="B213" s="18" t="s">
        <v>582</v>
      </c>
      <c r="C213" s="3">
        <v>3392</v>
      </c>
      <c r="D213" s="3">
        <v>2648</v>
      </c>
      <c r="E213" s="3">
        <v>1730</v>
      </c>
      <c r="F213" s="3">
        <v>1022</v>
      </c>
      <c r="G213" s="3">
        <v>2885</v>
      </c>
      <c r="H213" s="3">
        <v>1819</v>
      </c>
      <c r="I213" s="3">
        <v>982</v>
      </c>
      <c r="J213" s="3">
        <v>389</v>
      </c>
      <c r="K213" s="3">
        <v>14867</v>
      </c>
      <c r="L213" s="3">
        <v>5408</v>
      </c>
      <c r="M213" s="3">
        <v>4538</v>
      </c>
      <c r="N213" s="3">
        <v>1337</v>
      </c>
      <c r="O213" s="3">
        <v>2252</v>
      </c>
      <c r="P213" s="3">
        <v>1332</v>
      </c>
      <c r="Q213" s="4">
        <v>476.15458468000003</v>
      </c>
      <c r="R213" s="4">
        <v>525.25728122999999</v>
      </c>
      <c r="S213" s="3">
        <v>7809</v>
      </c>
      <c r="T213" s="5">
        <v>3256.4706980999999</v>
      </c>
      <c r="U213" s="6">
        <v>3304.432636</v>
      </c>
      <c r="V213" s="3">
        <v>49127</v>
      </c>
      <c r="W213">
        <v>378.03544803</v>
      </c>
      <c r="X213">
        <v>412.25533059999998</v>
      </c>
      <c r="Y213">
        <v>6129</v>
      </c>
      <c r="Z213">
        <v>391.44842517000001</v>
      </c>
      <c r="AA213">
        <v>391.13472791999999</v>
      </c>
      <c r="AB213">
        <v>5815</v>
      </c>
      <c r="AC213">
        <v>2920.7948286999999</v>
      </c>
      <c r="AD213">
        <v>3177.1036524000001</v>
      </c>
      <c r="AE213">
        <v>47234</v>
      </c>
      <c r="AF213">
        <v>52036.210373000002</v>
      </c>
      <c r="AG213">
        <v>57323.871661999998</v>
      </c>
      <c r="AH213">
        <v>852234</v>
      </c>
      <c r="AI213">
        <v>373835.64635</v>
      </c>
      <c r="AJ213">
        <v>377797.93716999999</v>
      </c>
      <c r="AK213">
        <v>5616721.9319000002</v>
      </c>
      <c r="AL213">
        <v>922738.36762999999</v>
      </c>
      <c r="AM213">
        <v>1003715.7744</v>
      </c>
      <c r="AN213">
        <v>14922242.418</v>
      </c>
      <c r="AO213">
        <v>405428.60926</v>
      </c>
      <c r="AP213">
        <v>400610.67718</v>
      </c>
      <c r="AQ213">
        <v>5955878.9375999998</v>
      </c>
      <c r="AR213">
        <v>3049</v>
      </c>
      <c r="AS213">
        <v>1633</v>
      </c>
      <c r="AT213">
        <v>1113</v>
      </c>
      <c r="AU213">
        <v>1522</v>
      </c>
      <c r="AV213">
        <v>2217</v>
      </c>
      <c r="AW213">
        <v>2390</v>
      </c>
      <c r="AX213">
        <v>3756</v>
      </c>
      <c r="AY213">
        <v>1410</v>
      </c>
      <c r="AZ213">
        <v>649</v>
      </c>
      <c r="BA213">
        <v>6868</v>
      </c>
      <c r="BB213">
        <v>16474</v>
      </c>
      <c r="BC213">
        <v>23892</v>
      </c>
      <c r="BD213" s="24">
        <f t="shared" si="3"/>
        <v>8</v>
      </c>
    </row>
    <row r="214" spans="1:56" x14ac:dyDescent="0.35">
      <c r="A214" t="s">
        <v>273</v>
      </c>
      <c r="B214" s="18" t="s">
        <v>274</v>
      </c>
      <c r="C214" s="3">
        <v>1954</v>
      </c>
      <c r="D214" s="3">
        <v>1457</v>
      </c>
      <c r="E214" s="3">
        <v>973</v>
      </c>
      <c r="F214" s="3">
        <v>559</v>
      </c>
      <c r="G214" s="3">
        <v>1647</v>
      </c>
      <c r="H214" s="3">
        <v>1196</v>
      </c>
      <c r="I214" s="3">
        <v>596</v>
      </c>
      <c r="J214" s="3">
        <v>231</v>
      </c>
      <c r="K214" s="3">
        <v>8613</v>
      </c>
      <c r="L214" s="3">
        <v>91</v>
      </c>
      <c r="M214" s="3">
        <v>621</v>
      </c>
      <c r="N214" s="3">
        <v>1142</v>
      </c>
      <c r="O214" s="3">
        <v>2584</v>
      </c>
      <c r="P214" s="3">
        <v>4175</v>
      </c>
      <c r="Q214" s="4">
        <v>520.69808148000004</v>
      </c>
      <c r="R214" s="4">
        <v>460.58283989</v>
      </c>
      <c r="S214" s="3">
        <v>3967</v>
      </c>
      <c r="T214" s="7">
        <v>2261.7337575000001</v>
      </c>
      <c r="U214" s="5">
        <v>2262.5101590999998</v>
      </c>
      <c r="V214" s="3">
        <v>19487</v>
      </c>
      <c r="W214">
        <v>425.35453041</v>
      </c>
      <c r="X214">
        <v>377.45268779999998</v>
      </c>
      <c r="Y214">
        <v>3251</v>
      </c>
      <c r="Z214">
        <v>355.00325808999997</v>
      </c>
      <c r="AA214">
        <v>360.5015674</v>
      </c>
      <c r="AB214">
        <v>3105</v>
      </c>
      <c r="AC214">
        <v>2989.5283420999999</v>
      </c>
      <c r="AD214">
        <v>2644.0264716000001</v>
      </c>
      <c r="AE214">
        <v>22773</v>
      </c>
      <c r="AF214">
        <v>57512.487588000004</v>
      </c>
      <c r="AG214">
        <v>50845.466156000002</v>
      </c>
      <c r="AH214">
        <v>437932</v>
      </c>
      <c r="AI214">
        <v>242543.45071</v>
      </c>
      <c r="AJ214">
        <v>242994.58789</v>
      </c>
      <c r="AK214">
        <v>2092912.3855000001</v>
      </c>
      <c r="AL214">
        <v>1013697.3303</v>
      </c>
      <c r="AM214">
        <v>897395.17454000004</v>
      </c>
      <c r="AN214">
        <v>7729264.6382999998</v>
      </c>
      <c r="AO214">
        <v>409101.07882</v>
      </c>
      <c r="AP214">
        <v>420560.48213000002</v>
      </c>
      <c r="AQ214">
        <v>3622287.4325999999</v>
      </c>
      <c r="AR214">
        <v>1761</v>
      </c>
      <c r="AS214">
        <v>768</v>
      </c>
      <c r="AT214">
        <v>496</v>
      </c>
      <c r="AU214">
        <v>941</v>
      </c>
      <c r="AV214">
        <v>1081</v>
      </c>
      <c r="AW214">
        <v>1229</v>
      </c>
      <c r="AX214">
        <v>2116</v>
      </c>
      <c r="AY214">
        <v>632</v>
      </c>
      <c r="AZ214">
        <v>357</v>
      </c>
      <c r="BA214">
        <v>4551</v>
      </c>
      <c r="BB214">
        <v>7475</v>
      </c>
      <c r="BC214">
        <v>10747</v>
      </c>
      <c r="BD214" s="24">
        <f t="shared" si="3"/>
        <v>8</v>
      </c>
    </row>
    <row r="215" spans="1:56" x14ac:dyDescent="0.35">
      <c r="A215" t="s">
        <v>365</v>
      </c>
      <c r="B215" s="18" t="s">
        <v>366</v>
      </c>
      <c r="C215" s="3">
        <v>1084</v>
      </c>
      <c r="D215" s="3">
        <v>875</v>
      </c>
      <c r="E215" s="3">
        <v>583</v>
      </c>
      <c r="F215" s="3">
        <v>381</v>
      </c>
      <c r="G215" s="3">
        <v>976</v>
      </c>
      <c r="H215" s="3">
        <v>607</v>
      </c>
      <c r="I215" s="3">
        <v>308</v>
      </c>
      <c r="J215" s="3">
        <v>151</v>
      </c>
      <c r="K215" s="3">
        <v>4965</v>
      </c>
      <c r="L215" s="3">
        <v>660</v>
      </c>
      <c r="M215" s="3">
        <v>1904</v>
      </c>
      <c r="N215" s="3">
        <v>1030</v>
      </c>
      <c r="O215" s="3">
        <v>828</v>
      </c>
      <c r="P215" s="3">
        <v>543</v>
      </c>
      <c r="Q215" s="4">
        <v>444.59848535999998</v>
      </c>
      <c r="R215" s="4">
        <v>461.63141994</v>
      </c>
      <c r="S215" s="3">
        <v>2292</v>
      </c>
      <c r="T215" s="5">
        <v>2679.4263817999999</v>
      </c>
      <c r="U215" s="5">
        <v>2677.7442095000001</v>
      </c>
      <c r="V215" s="3">
        <v>13295</v>
      </c>
      <c r="W215">
        <v>383.73328723999998</v>
      </c>
      <c r="X215">
        <v>397.78449144000001</v>
      </c>
      <c r="Y215">
        <v>1975</v>
      </c>
      <c r="Z215">
        <v>305.82787536000001</v>
      </c>
      <c r="AA215">
        <v>305.33736153000001</v>
      </c>
      <c r="AB215">
        <v>1516</v>
      </c>
      <c r="AC215">
        <v>4112.4480249999997</v>
      </c>
      <c r="AD215">
        <v>4259.4159114000004</v>
      </c>
      <c r="AE215">
        <v>21148</v>
      </c>
      <c r="AF215">
        <v>51501.780046</v>
      </c>
      <c r="AG215">
        <v>53491.037260999998</v>
      </c>
      <c r="AH215">
        <v>265583</v>
      </c>
      <c r="AI215">
        <v>309465.07558</v>
      </c>
      <c r="AJ215">
        <v>308882.60161999997</v>
      </c>
      <c r="AK215">
        <v>1533602.1170000001</v>
      </c>
      <c r="AL215">
        <v>1059573.0368999999</v>
      </c>
      <c r="AM215">
        <v>1097758.6009</v>
      </c>
      <c r="AN215">
        <v>5450371.4534999998</v>
      </c>
      <c r="AO215">
        <v>312411.59578999999</v>
      </c>
      <c r="AP215">
        <v>310998.51409999997</v>
      </c>
      <c r="AQ215">
        <v>1544107.6225000001</v>
      </c>
      <c r="AR215">
        <v>1004</v>
      </c>
      <c r="AS215">
        <v>548</v>
      </c>
      <c r="AT215">
        <v>343</v>
      </c>
      <c r="AU215">
        <v>494</v>
      </c>
      <c r="AV215">
        <v>709</v>
      </c>
      <c r="AW215">
        <v>772</v>
      </c>
      <c r="AX215">
        <v>1031</v>
      </c>
      <c r="AY215">
        <v>360</v>
      </c>
      <c r="AZ215">
        <v>125</v>
      </c>
      <c r="BA215">
        <v>2509</v>
      </c>
      <c r="BB215">
        <v>7493</v>
      </c>
      <c r="BC215">
        <v>11146</v>
      </c>
      <c r="BD215" s="24">
        <f t="shared" si="3"/>
        <v>10</v>
      </c>
    </row>
    <row r="216" spans="1:56" x14ac:dyDescent="0.35">
      <c r="A216" t="s">
        <v>251</v>
      </c>
      <c r="B216" s="18" t="s">
        <v>252</v>
      </c>
      <c r="C216" s="3">
        <v>2794</v>
      </c>
      <c r="D216" s="3">
        <v>2264</v>
      </c>
      <c r="E216" s="3">
        <v>1738</v>
      </c>
      <c r="F216" s="3">
        <v>1311</v>
      </c>
      <c r="G216" s="3">
        <v>2383</v>
      </c>
      <c r="H216" s="3">
        <v>1679</v>
      </c>
      <c r="I216" s="3">
        <v>1073</v>
      </c>
      <c r="J216" s="3">
        <v>549</v>
      </c>
      <c r="K216" s="3">
        <v>13791</v>
      </c>
      <c r="L216" s="3">
        <v>1234</v>
      </c>
      <c r="M216" s="3">
        <v>1651</v>
      </c>
      <c r="N216" s="3">
        <v>5338</v>
      </c>
      <c r="O216" s="3">
        <v>3932</v>
      </c>
      <c r="P216" s="3">
        <v>1636</v>
      </c>
      <c r="Q216" s="4">
        <v>379.45519167999998</v>
      </c>
      <c r="R216" s="5">
        <v>385.10622869999997</v>
      </c>
      <c r="S216" s="3">
        <v>5311</v>
      </c>
      <c r="T216" s="5">
        <v>2613.0716174999998</v>
      </c>
      <c r="U216" s="5">
        <v>2570.5170038000001</v>
      </c>
      <c r="V216" s="3">
        <v>35450</v>
      </c>
      <c r="W216">
        <v>309.62668316999998</v>
      </c>
      <c r="X216">
        <v>317.52592270000002</v>
      </c>
      <c r="Y216">
        <v>4379</v>
      </c>
      <c r="Z216">
        <v>291.26313886000003</v>
      </c>
      <c r="AA216">
        <v>286.05612356</v>
      </c>
      <c r="AB216">
        <v>3945</v>
      </c>
      <c r="AC216">
        <v>3039.3189996000001</v>
      </c>
      <c r="AD216">
        <v>3140.4539192000002</v>
      </c>
      <c r="AE216">
        <v>43310</v>
      </c>
      <c r="AF216">
        <v>44156.252934999997</v>
      </c>
      <c r="AG216">
        <v>44907.693422999997</v>
      </c>
      <c r="AH216">
        <v>619322</v>
      </c>
      <c r="AI216">
        <v>280093.90772000002</v>
      </c>
      <c r="AJ216">
        <v>276370.80907999998</v>
      </c>
      <c r="AK216">
        <v>3811429.8280000002</v>
      </c>
      <c r="AL216">
        <v>765711.32308999996</v>
      </c>
      <c r="AM216">
        <v>789782.26824</v>
      </c>
      <c r="AN216">
        <v>10891887.261</v>
      </c>
      <c r="AO216">
        <v>341833.16421000002</v>
      </c>
      <c r="AP216">
        <v>334846.46769999998</v>
      </c>
      <c r="AQ216">
        <v>4617867.6359999999</v>
      </c>
      <c r="AR216">
        <v>2616</v>
      </c>
      <c r="AS216">
        <v>1168</v>
      </c>
      <c r="AT216">
        <v>721</v>
      </c>
      <c r="AU216">
        <v>1324</v>
      </c>
      <c r="AV216">
        <v>1601</v>
      </c>
      <c r="AW216">
        <v>1454</v>
      </c>
      <c r="AX216">
        <v>3040</v>
      </c>
      <c r="AY216">
        <v>705</v>
      </c>
      <c r="AZ216">
        <v>200</v>
      </c>
      <c r="BA216">
        <v>7173</v>
      </c>
      <c r="BB216">
        <v>15753</v>
      </c>
      <c r="BC216">
        <v>20384</v>
      </c>
      <c r="BD216" s="24">
        <f t="shared" si="3"/>
        <v>6</v>
      </c>
    </row>
    <row r="217" spans="1:56" x14ac:dyDescent="0.35">
      <c r="A217" t="s">
        <v>607</v>
      </c>
      <c r="B217" s="18" t="s">
        <v>608</v>
      </c>
      <c r="C217" s="3">
        <v>5110</v>
      </c>
      <c r="D217" s="3">
        <v>3690</v>
      </c>
      <c r="E217" s="3">
        <v>2339</v>
      </c>
      <c r="F217" s="3">
        <v>1536</v>
      </c>
      <c r="G217" s="3">
        <v>4297</v>
      </c>
      <c r="H217" s="3">
        <v>2660</v>
      </c>
      <c r="I217" s="3">
        <v>1397</v>
      </c>
      <c r="J217" s="3">
        <v>524</v>
      </c>
      <c r="K217" s="3">
        <v>21553</v>
      </c>
      <c r="L217" s="3">
        <v>6143</v>
      </c>
      <c r="M217" s="3">
        <v>5247</v>
      </c>
      <c r="N217" s="3">
        <v>4082</v>
      </c>
      <c r="O217" s="3">
        <v>4108</v>
      </c>
      <c r="P217" s="3">
        <v>1973</v>
      </c>
      <c r="Q217" s="4">
        <v>445.70008116000002</v>
      </c>
      <c r="R217" s="4">
        <v>471.30329884000002</v>
      </c>
      <c r="S217" s="3">
        <v>10158</v>
      </c>
      <c r="T217" s="5">
        <v>3618.7293485999999</v>
      </c>
      <c r="U217" s="5">
        <v>3650.9534635999998</v>
      </c>
      <c r="V217" s="3">
        <v>78689</v>
      </c>
      <c r="W217">
        <v>388.65596994999999</v>
      </c>
      <c r="X217">
        <v>407.46067833000001</v>
      </c>
      <c r="Y217">
        <v>8782</v>
      </c>
      <c r="Z217">
        <v>481.16875986999997</v>
      </c>
      <c r="AA217">
        <v>483.41298195000002</v>
      </c>
      <c r="AB217">
        <v>10419</v>
      </c>
      <c r="AC217">
        <v>3950.3513766999999</v>
      </c>
      <c r="AD217">
        <v>4127.4068575000001</v>
      </c>
      <c r="AE217">
        <v>88958</v>
      </c>
      <c r="AF217">
        <v>52917.586779999998</v>
      </c>
      <c r="AG217">
        <v>55876.397717</v>
      </c>
      <c r="AH217">
        <v>1204304</v>
      </c>
      <c r="AI217">
        <v>391040.96116000001</v>
      </c>
      <c r="AJ217">
        <v>393199.84172000003</v>
      </c>
      <c r="AK217">
        <v>8474636.1886</v>
      </c>
      <c r="AL217">
        <v>1037022.5343000001</v>
      </c>
      <c r="AM217">
        <v>1084303.084</v>
      </c>
      <c r="AN217">
        <v>23369984.368999999</v>
      </c>
      <c r="AO217">
        <v>477043.08737000002</v>
      </c>
      <c r="AP217">
        <v>477257.69118999998</v>
      </c>
      <c r="AQ217">
        <v>10286335.017999999</v>
      </c>
      <c r="AR217">
        <v>5155</v>
      </c>
      <c r="AS217">
        <v>2193</v>
      </c>
      <c r="AT217">
        <v>1179</v>
      </c>
      <c r="AU217">
        <v>2693</v>
      </c>
      <c r="AV217">
        <v>3235</v>
      </c>
      <c r="AW217">
        <v>2854</v>
      </c>
      <c r="AX217">
        <v>7525</v>
      </c>
      <c r="AY217">
        <v>2157</v>
      </c>
      <c r="AZ217">
        <v>737</v>
      </c>
      <c r="BA217">
        <v>17548</v>
      </c>
      <c r="BB217">
        <v>33694</v>
      </c>
      <c r="BC217">
        <v>37716</v>
      </c>
      <c r="BD217" s="24">
        <f t="shared" si="3"/>
        <v>9</v>
      </c>
    </row>
    <row r="218" spans="1:56" x14ac:dyDescent="0.35">
      <c r="A218" t="s">
        <v>533</v>
      </c>
      <c r="B218" s="18" t="s">
        <v>534</v>
      </c>
      <c r="C218" s="3">
        <v>1880</v>
      </c>
      <c r="D218" s="3">
        <v>1377</v>
      </c>
      <c r="E218" s="3">
        <v>928</v>
      </c>
      <c r="F218" s="3">
        <v>738</v>
      </c>
      <c r="G218" s="3">
        <v>1647</v>
      </c>
      <c r="H218" s="3">
        <v>1045</v>
      </c>
      <c r="I218" s="3">
        <v>693</v>
      </c>
      <c r="J218" s="3">
        <v>311</v>
      </c>
      <c r="K218" s="3">
        <v>8619</v>
      </c>
      <c r="L218" s="3">
        <v>16</v>
      </c>
      <c r="M218" s="3">
        <v>926</v>
      </c>
      <c r="N218" s="3">
        <v>1826</v>
      </c>
      <c r="O218" s="3">
        <v>2034</v>
      </c>
      <c r="P218" s="3">
        <v>3817</v>
      </c>
      <c r="Q218" s="4">
        <v>483.92328355000001</v>
      </c>
      <c r="R218" s="4">
        <v>445.52732336000003</v>
      </c>
      <c r="S218" s="3">
        <v>3840</v>
      </c>
      <c r="T218" s="5">
        <v>3188.0108444000002</v>
      </c>
      <c r="U218" s="5">
        <v>3162.7799049</v>
      </c>
      <c r="V218" s="3">
        <v>27260</v>
      </c>
      <c r="W218">
        <v>400.04760819000001</v>
      </c>
      <c r="X218">
        <v>371.73686042000003</v>
      </c>
      <c r="Y218">
        <v>3204</v>
      </c>
      <c r="Z218">
        <v>392.31741369999997</v>
      </c>
      <c r="AA218">
        <v>392.38890823000003</v>
      </c>
      <c r="AB218">
        <v>3382</v>
      </c>
      <c r="AC218">
        <v>4785.6620573999999</v>
      </c>
      <c r="AD218">
        <v>4456.5494836999997</v>
      </c>
      <c r="AE218">
        <v>38411</v>
      </c>
      <c r="AF218">
        <v>56022.041220999999</v>
      </c>
      <c r="AG218">
        <v>51644.506323000001</v>
      </c>
      <c r="AH218">
        <v>445124</v>
      </c>
      <c r="AI218">
        <v>367654.92285999999</v>
      </c>
      <c r="AJ218">
        <v>365554.50706999999</v>
      </c>
      <c r="AK218">
        <v>3150714.2963999999</v>
      </c>
      <c r="AL218">
        <v>1156037.8537000001</v>
      </c>
      <c r="AM218">
        <v>1076123.7426</v>
      </c>
      <c r="AN218">
        <v>9275110.5373999998</v>
      </c>
      <c r="AO218">
        <v>406244.44485000003</v>
      </c>
      <c r="AP218">
        <v>409455.64815999998</v>
      </c>
      <c r="AQ218">
        <v>3529098.2315000002</v>
      </c>
      <c r="AR218">
        <v>1751</v>
      </c>
      <c r="AS218">
        <v>872</v>
      </c>
      <c r="AT218">
        <v>588</v>
      </c>
      <c r="AU218">
        <v>774</v>
      </c>
      <c r="AV218">
        <v>1138</v>
      </c>
      <c r="AW218">
        <v>1292</v>
      </c>
      <c r="AX218">
        <v>2380</v>
      </c>
      <c r="AY218">
        <v>781</v>
      </c>
      <c r="AZ218">
        <v>221</v>
      </c>
      <c r="BA218">
        <v>4760</v>
      </c>
      <c r="BB218">
        <v>12104</v>
      </c>
      <c r="BC218">
        <v>21547</v>
      </c>
      <c r="BD218" s="24">
        <f t="shared" si="3"/>
        <v>5</v>
      </c>
    </row>
    <row r="219" spans="1:56" x14ac:dyDescent="0.35">
      <c r="A219" t="s">
        <v>517</v>
      </c>
      <c r="B219" s="18" t="s">
        <v>518</v>
      </c>
      <c r="C219" s="3">
        <v>1478</v>
      </c>
      <c r="D219" s="3">
        <v>1244</v>
      </c>
      <c r="E219" s="3">
        <v>810</v>
      </c>
      <c r="F219" s="3">
        <v>620</v>
      </c>
      <c r="G219" s="3">
        <v>1209</v>
      </c>
      <c r="H219" s="3">
        <v>959</v>
      </c>
      <c r="I219" s="3">
        <v>478</v>
      </c>
      <c r="J219" s="3">
        <v>265</v>
      </c>
      <c r="K219" s="3">
        <v>7063</v>
      </c>
      <c r="L219" s="3">
        <v>0</v>
      </c>
      <c r="M219" s="3">
        <v>509</v>
      </c>
      <c r="N219" s="3">
        <v>1633</v>
      </c>
      <c r="O219" s="3">
        <v>1874</v>
      </c>
      <c r="P219" s="3">
        <v>3047</v>
      </c>
      <c r="Q219" s="4">
        <v>673.00339499999995</v>
      </c>
      <c r="R219" s="4">
        <v>620.13308791999998</v>
      </c>
      <c r="S219" s="3">
        <v>4380</v>
      </c>
      <c r="T219" s="5">
        <v>4265.9633654999998</v>
      </c>
      <c r="U219" s="6">
        <v>4213.9317570000003</v>
      </c>
      <c r="V219" s="3">
        <v>29763</v>
      </c>
      <c r="W219">
        <v>415.45962788000003</v>
      </c>
      <c r="X219">
        <v>386.52130822999999</v>
      </c>
      <c r="Y219">
        <v>2730</v>
      </c>
      <c r="Z219">
        <v>346.49670462</v>
      </c>
      <c r="AA219">
        <v>344.04643919</v>
      </c>
      <c r="AB219">
        <v>2430</v>
      </c>
      <c r="AC219">
        <v>3959.2477066000001</v>
      </c>
      <c r="AD219">
        <v>3698.7115955999998</v>
      </c>
      <c r="AE219">
        <v>26124</v>
      </c>
      <c r="AF219">
        <v>82248.117251999996</v>
      </c>
      <c r="AG219">
        <v>75906.980037000001</v>
      </c>
      <c r="AH219">
        <v>536131</v>
      </c>
      <c r="AI219">
        <v>518930.50180000003</v>
      </c>
      <c r="AJ219">
        <v>514469.81552</v>
      </c>
      <c r="AK219">
        <v>3633700.307</v>
      </c>
      <c r="AL219">
        <v>1171892.1181999999</v>
      </c>
      <c r="AM219">
        <v>1093283.5404999999</v>
      </c>
      <c r="AN219">
        <v>7721861.6464999998</v>
      </c>
      <c r="AO219">
        <v>399772.23041000002</v>
      </c>
      <c r="AP219">
        <v>399733.90282999998</v>
      </c>
      <c r="AQ219">
        <v>2823320.5556999999</v>
      </c>
      <c r="AR219">
        <v>1404</v>
      </c>
      <c r="AS219">
        <v>640</v>
      </c>
      <c r="AT219">
        <v>611</v>
      </c>
      <c r="AU219">
        <v>508</v>
      </c>
      <c r="AV219">
        <v>826</v>
      </c>
      <c r="AW219">
        <v>1396</v>
      </c>
      <c r="AX219">
        <v>1610</v>
      </c>
      <c r="AY219">
        <v>555</v>
      </c>
      <c r="AZ219">
        <v>265</v>
      </c>
      <c r="BA219">
        <v>3006</v>
      </c>
      <c r="BB219">
        <v>6686</v>
      </c>
      <c r="BC219">
        <v>16432</v>
      </c>
      <c r="BD219" s="24">
        <f t="shared" si="3"/>
        <v>9</v>
      </c>
    </row>
    <row r="220" spans="1:56" x14ac:dyDescent="0.35">
      <c r="A220" t="s">
        <v>455</v>
      </c>
      <c r="B220" s="18" t="s">
        <v>456</v>
      </c>
      <c r="C220" s="3">
        <v>2231</v>
      </c>
      <c r="D220" s="3">
        <v>1859</v>
      </c>
      <c r="E220" s="3">
        <v>1270</v>
      </c>
      <c r="F220" s="3">
        <v>835</v>
      </c>
      <c r="G220" s="3">
        <v>1915</v>
      </c>
      <c r="H220" s="3">
        <v>1374</v>
      </c>
      <c r="I220" s="3">
        <v>798</v>
      </c>
      <c r="J220" s="3">
        <v>352</v>
      </c>
      <c r="K220" s="3">
        <v>10634</v>
      </c>
      <c r="L220" s="3">
        <v>0</v>
      </c>
      <c r="M220" s="3">
        <v>183</v>
      </c>
      <c r="N220" s="3">
        <v>1054</v>
      </c>
      <c r="O220" s="3">
        <v>2328</v>
      </c>
      <c r="P220" s="3">
        <v>7069</v>
      </c>
      <c r="Q220" s="4">
        <v>346.28621019000002</v>
      </c>
      <c r="R220" s="4">
        <v>304.21290200999999</v>
      </c>
      <c r="S220" s="3">
        <v>3235</v>
      </c>
      <c r="T220" s="5">
        <v>2750.6833320999999</v>
      </c>
      <c r="U220" s="5">
        <v>2736.5995862</v>
      </c>
      <c r="V220" s="3">
        <v>29101</v>
      </c>
      <c r="W220">
        <v>374.16064059000001</v>
      </c>
      <c r="X220">
        <v>331.01372954999999</v>
      </c>
      <c r="Y220">
        <v>3520</v>
      </c>
      <c r="Z220">
        <v>235.35602632000001</v>
      </c>
      <c r="AA220">
        <v>235.18901636000001</v>
      </c>
      <c r="AB220">
        <v>2501</v>
      </c>
      <c r="AC220">
        <v>3718.1846532</v>
      </c>
      <c r="AD220">
        <v>3296.5017867000001</v>
      </c>
      <c r="AE220">
        <v>35055</v>
      </c>
      <c r="AF220">
        <v>41602.890936999996</v>
      </c>
      <c r="AG220">
        <v>36579.650178999997</v>
      </c>
      <c r="AH220">
        <v>388988</v>
      </c>
      <c r="AI220">
        <v>311033.05828</v>
      </c>
      <c r="AJ220">
        <v>310437.10064999998</v>
      </c>
      <c r="AK220">
        <v>3301188.1283</v>
      </c>
      <c r="AL220">
        <v>1039709.7039</v>
      </c>
      <c r="AM220">
        <v>920516.12701000005</v>
      </c>
      <c r="AN220">
        <v>9788768.4945999999</v>
      </c>
      <c r="AO220">
        <v>271076.44066000002</v>
      </c>
      <c r="AP220">
        <v>273686.05371000001</v>
      </c>
      <c r="AQ220">
        <v>2910377.4950999999</v>
      </c>
      <c r="AR220">
        <v>1504</v>
      </c>
      <c r="AS220">
        <v>849</v>
      </c>
      <c r="AT220">
        <v>740</v>
      </c>
      <c r="AU220">
        <v>878</v>
      </c>
      <c r="AV220">
        <v>1100</v>
      </c>
      <c r="AW220">
        <v>1542</v>
      </c>
      <c r="AX220">
        <v>1635</v>
      </c>
      <c r="AY220">
        <v>577</v>
      </c>
      <c r="AZ220">
        <v>289</v>
      </c>
      <c r="BA220">
        <v>4107</v>
      </c>
      <c r="BB220">
        <v>9577</v>
      </c>
      <c r="BC220">
        <v>21371</v>
      </c>
      <c r="BD220" s="24">
        <f t="shared" si="3"/>
        <v>10</v>
      </c>
    </row>
    <row r="221" spans="1:56" x14ac:dyDescent="0.35">
      <c r="A221" t="s">
        <v>307</v>
      </c>
      <c r="B221" s="18" t="s">
        <v>308</v>
      </c>
      <c r="C221" s="3">
        <v>1289</v>
      </c>
      <c r="D221" s="3">
        <v>921</v>
      </c>
      <c r="E221" s="3">
        <v>682</v>
      </c>
      <c r="F221" s="3">
        <v>469</v>
      </c>
      <c r="G221" s="3">
        <v>1094</v>
      </c>
      <c r="H221" s="3">
        <v>649</v>
      </c>
      <c r="I221" s="3">
        <v>361</v>
      </c>
      <c r="J221" s="3">
        <v>181</v>
      </c>
      <c r="K221" s="3">
        <v>5646</v>
      </c>
      <c r="L221" s="3">
        <v>183</v>
      </c>
      <c r="M221" s="3">
        <v>1135</v>
      </c>
      <c r="N221" s="3">
        <v>1118</v>
      </c>
      <c r="O221" s="3">
        <v>1495</v>
      </c>
      <c r="P221" s="3">
        <v>1715</v>
      </c>
      <c r="Q221" s="6">
        <v>663.76369780000005</v>
      </c>
      <c r="R221" s="4">
        <v>630.35777542000005</v>
      </c>
      <c r="S221" s="3">
        <v>3559</v>
      </c>
      <c r="T221" s="5">
        <v>4335.2267764999997</v>
      </c>
      <c r="U221" s="5">
        <v>4288.1686148999997</v>
      </c>
      <c r="V221" s="3">
        <v>24211</v>
      </c>
      <c r="W221">
        <v>478.33551440000002</v>
      </c>
      <c r="X221">
        <v>455.89798087000003</v>
      </c>
      <c r="Y221">
        <v>2574</v>
      </c>
      <c r="Z221">
        <v>415.61785798</v>
      </c>
      <c r="AA221">
        <v>413.56712716999999</v>
      </c>
      <c r="AB221">
        <v>2335</v>
      </c>
      <c r="AC221">
        <v>4176.5702332000001</v>
      </c>
      <c r="AD221">
        <v>3983.8823946000002</v>
      </c>
      <c r="AE221">
        <v>22493</v>
      </c>
      <c r="AF221">
        <v>81105.646840999994</v>
      </c>
      <c r="AG221">
        <v>77072.263548999996</v>
      </c>
      <c r="AH221">
        <v>435150</v>
      </c>
      <c r="AI221">
        <v>457646.20754999999</v>
      </c>
      <c r="AJ221">
        <v>452943.84619000001</v>
      </c>
      <c r="AK221">
        <v>2557320.9556</v>
      </c>
      <c r="AL221">
        <v>1167598.2594000001</v>
      </c>
      <c r="AM221">
        <v>1113375.8373</v>
      </c>
      <c r="AN221">
        <v>6286119.9771999996</v>
      </c>
      <c r="AO221">
        <v>436705.27788000001</v>
      </c>
      <c r="AP221">
        <v>437547.82626</v>
      </c>
      <c r="AQ221">
        <v>2470395.0271000001</v>
      </c>
      <c r="AR221">
        <v>1328</v>
      </c>
      <c r="AS221">
        <v>614</v>
      </c>
      <c r="AT221">
        <v>468</v>
      </c>
      <c r="AU221">
        <v>527</v>
      </c>
      <c r="AV221">
        <v>913</v>
      </c>
      <c r="AW221">
        <v>1134</v>
      </c>
      <c r="AX221">
        <v>1671</v>
      </c>
      <c r="AY221">
        <v>471</v>
      </c>
      <c r="AZ221">
        <v>193</v>
      </c>
      <c r="BA221">
        <v>2861</v>
      </c>
      <c r="BB221">
        <v>7037</v>
      </c>
      <c r="BC221">
        <v>12595</v>
      </c>
      <c r="BD221" s="24">
        <f t="shared" si="3"/>
        <v>8</v>
      </c>
    </row>
    <row r="222" spans="1:56" x14ac:dyDescent="0.35">
      <c r="A222" t="s">
        <v>94</v>
      </c>
      <c r="B222" s="18" t="s">
        <v>95</v>
      </c>
      <c r="C222" s="3">
        <v>886</v>
      </c>
      <c r="D222" s="3">
        <v>613</v>
      </c>
      <c r="E222" s="3">
        <v>486</v>
      </c>
      <c r="F222" s="3">
        <v>327</v>
      </c>
      <c r="G222" s="3">
        <v>799</v>
      </c>
      <c r="H222" s="3">
        <v>540</v>
      </c>
      <c r="I222" s="3">
        <v>268</v>
      </c>
      <c r="J222" s="3">
        <v>149</v>
      </c>
      <c r="K222" s="3">
        <v>4068</v>
      </c>
      <c r="L222" s="3">
        <v>0</v>
      </c>
      <c r="M222" s="3">
        <v>0</v>
      </c>
      <c r="N222" s="3">
        <v>655</v>
      </c>
      <c r="O222" s="3">
        <v>1510</v>
      </c>
      <c r="P222" s="3">
        <v>1903</v>
      </c>
      <c r="Q222" s="4">
        <v>347.73357505000001</v>
      </c>
      <c r="R222" s="4">
        <v>308.75122911</v>
      </c>
      <c r="S222" s="3">
        <v>1256</v>
      </c>
      <c r="T222" s="5">
        <v>2379.3476142</v>
      </c>
      <c r="U222" s="5">
        <v>2358.8987216999999</v>
      </c>
      <c r="V222" s="3">
        <v>9596</v>
      </c>
      <c r="W222">
        <v>291.33810063999999</v>
      </c>
      <c r="X222">
        <v>261.06194690000001</v>
      </c>
      <c r="Y222">
        <v>1062</v>
      </c>
      <c r="Z222">
        <v>293.31152134000001</v>
      </c>
      <c r="AA222">
        <v>294.49360865</v>
      </c>
      <c r="AB222">
        <v>1198</v>
      </c>
      <c r="AC222">
        <v>2637.8282353</v>
      </c>
      <c r="AD222">
        <v>2366.7649950999999</v>
      </c>
      <c r="AE222">
        <v>9628</v>
      </c>
      <c r="AF222">
        <v>44413.641654999999</v>
      </c>
      <c r="AG222">
        <v>39460.914453999998</v>
      </c>
      <c r="AH222">
        <v>160527</v>
      </c>
      <c r="AI222">
        <v>285097.35035999998</v>
      </c>
      <c r="AJ222">
        <v>283310.7598</v>
      </c>
      <c r="AK222">
        <v>1152508.1709</v>
      </c>
      <c r="AL222">
        <v>767643.78842999996</v>
      </c>
      <c r="AM222">
        <v>688765.44976999995</v>
      </c>
      <c r="AN222">
        <v>2801897.8497000001</v>
      </c>
      <c r="AO222">
        <v>318371.24024000001</v>
      </c>
      <c r="AP222">
        <v>323316.77314</v>
      </c>
      <c r="AQ222">
        <v>1315252.6332</v>
      </c>
      <c r="AR222">
        <v>757</v>
      </c>
      <c r="AS222">
        <v>281</v>
      </c>
      <c r="AT222">
        <v>194</v>
      </c>
      <c r="AU222">
        <v>333</v>
      </c>
      <c r="AV222">
        <v>339</v>
      </c>
      <c r="AW222">
        <v>390</v>
      </c>
      <c r="AX222">
        <v>898</v>
      </c>
      <c r="AY222">
        <v>218</v>
      </c>
      <c r="AZ222">
        <v>82</v>
      </c>
      <c r="BA222">
        <v>2001</v>
      </c>
      <c r="BB222">
        <v>3580</v>
      </c>
      <c r="BC222">
        <v>4047</v>
      </c>
      <c r="BD222" s="24">
        <f t="shared" si="3"/>
        <v>7</v>
      </c>
    </row>
    <row r="223" spans="1:56" x14ac:dyDescent="0.35">
      <c r="A223" t="s">
        <v>437</v>
      </c>
      <c r="B223" s="18" t="s">
        <v>438</v>
      </c>
      <c r="C223" s="3">
        <v>1368</v>
      </c>
      <c r="D223" s="3">
        <v>1022</v>
      </c>
      <c r="E223" s="3">
        <v>673</v>
      </c>
      <c r="F223" s="3">
        <v>405</v>
      </c>
      <c r="G223" s="3">
        <v>1120</v>
      </c>
      <c r="H223" s="3">
        <v>798</v>
      </c>
      <c r="I223" s="3">
        <v>425</v>
      </c>
      <c r="J223" s="3">
        <v>186</v>
      </c>
      <c r="K223" s="3">
        <v>5997</v>
      </c>
      <c r="L223" s="3">
        <v>0</v>
      </c>
      <c r="M223" s="3">
        <v>439</v>
      </c>
      <c r="N223" s="3">
        <v>3080</v>
      </c>
      <c r="O223" s="3">
        <v>1081</v>
      </c>
      <c r="P223" s="3">
        <v>1397</v>
      </c>
      <c r="Q223" s="4">
        <v>366.08838021999998</v>
      </c>
      <c r="R223" s="4">
        <v>339.50308488000002</v>
      </c>
      <c r="S223" s="3">
        <v>2036</v>
      </c>
      <c r="T223" s="5">
        <v>3082.6982503999998</v>
      </c>
      <c r="U223" s="5">
        <v>3058.6960147</v>
      </c>
      <c r="V223" s="3">
        <v>18343</v>
      </c>
      <c r="W223">
        <v>391.75308790000003</v>
      </c>
      <c r="X223">
        <v>366.85009171000002</v>
      </c>
      <c r="Y223">
        <v>2200</v>
      </c>
      <c r="Z223">
        <v>325.74829284999998</v>
      </c>
      <c r="AA223">
        <v>329.16458229</v>
      </c>
      <c r="AB223">
        <v>1974</v>
      </c>
      <c r="AC223">
        <v>4264.3387718000004</v>
      </c>
      <c r="AD223">
        <v>3987.4937469000001</v>
      </c>
      <c r="AE223">
        <v>23913</v>
      </c>
      <c r="AF223">
        <v>44067.649290000001</v>
      </c>
      <c r="AG223">
        <v>40886.109722000001</v>
      </c>
      <c r="AH223">
        <v>245194</v>
      </c>
      <c r="AI223">
        <v>351239.86060999997</v>
      </c>
      <c r="AJ223">
        <v>349328.52766000002</v>
      </c>
      <c r="AK223">
        <v>2094923.1804</v>
      </c>
      <c r="AL223">
        <v>1058808.3648999999</v>
      </c>
      <c r="AM223">
        <v>992123.99905999994</v>
      </c>
      <c r="AN223">
        <v>5949767.6223999998</v>
      </c>
      <c r="AO223">
        <v>287655.71584999998</v>
      </c>
      <c r="AP223">
        <v>293520.45157999999</v>
      </c>
      <c r="AQ223">
        <v>1760242.1481000001</v>
      </c>
      <c r="AR223">
        <v>1229</v>
      </c>
      <c r="AS223">
        <v>497</v>
      </c>
      <c r="AT223">
        <v>249</v>
      </c>
      <c r="AU223">
        <v>650</v>
      </c>
      <c r="AV223">
        <v>839</v>
      </c>
      <c r="AW223">
        <v>711</v>
      </c>
      <c r="AX223">
        <v>1462</v>
      </c>
      <c r="AY223">
        <v>409</v>
      </c>
      <c r="AZ223">
        <v>103</v>
      </c>
      <c r="BA223">
        <v>4159</v>
      </c>
      <c r="BB223">
        <v>9627</v>
      </c>
      <c r="BC223">
        <v>10127</v>
      </c>
      <c r="BD223" s="24">
        <f t="shared" si="3"/>
        <v>7</v>
      </c>
    </row>
    <row r="224" spans="1:56" x14ac:dyDescent="0.35">
      <c r="A224" t="s">
        <v>583</v>
      </c>
      <c r="B224" s="18" t="s">
        <v>584</v>
      </c>
      <c r="C224" s="3">
        <v>3637</v>
      </c>
      <c r="D224" s="3">
        <v>2768</v>
      </c>
      <c r="E224" s="3">
        <v>1896</v>
      </c>
      <c r="F224" s="3">
        <v>1201</v>
      </c>
      <c r="G224" s="3">
        <v>3109</v>
      </c>
      <c r="H224" s="3">
        <v>1940</v>
      </c>
      <c r="I224" s="3">
        <v>1064</v>
      </c>
      <c r="J224" s="3">
        <v>484</v>
      </c>
      <c r="K224" s="3">
        <v>16099</v>
      </c>
      <c r="L224" s="3">
        <v>6464</v>
      </c>
      <c r="M224" s="3">
        <v>3455</v>
      </c>
      <c r="N224" s="3">
        <v>3067</v>
      </c>
      <c r="O224" s="3">
        <v>1324</v>
      </c>
      <c r="P224" s="3">
        <v>1789</v>
      </c>
      <c r="Q224" s="4">
        <v>609.56995461999998</v>
      </c>
      <c r="R224" s="5">
        <v>679.04838810000001</v>
      </c>
      <c r="S224" s="3">
        <v>10932</v>
      </c>
      <c r="T224" s="5">
        <v>2947.1982386</v>
      </c>
      <c r="U224" s="5">
        <v>2981.9243431</v>
      </c>
      <c r="V224" s="3">
        <v>48006</v>
      </c>
      <c r="W224">
        <v>460.19469031</v>
      </c>
      <c r="X224">
        <v>507.48493695000002</v>
      </c>
      <c r="Y224">
        <v>8170</v>
      </c>
      <c r="Z224">
        <v>360.35893105999997</v>
      </c>
      <c r="AA224">
        <v>357.91042922000003</v>
      </c>
      <c r="AB224">
        <v>5762</v>
      </c>
      <c r="AC224">
        <v>4174.8356817000004</v>
      </c>
      <c r="AD224">
        <v>4601.0311198999998</v>
      </c>
      <c r="AE224">
        <v>74072</v>
      </c>
      <c r="AF224">
        <v>66088.798293</v>
      </c>
      <c r="AG224">
        <v>73533.759860999999</v>
      </c>
      <c r="AH224">
        <v>1183820</v>
      </c>
      <c r="AI224">
        <v>326456.66697999998</v>
      </c>
      <c r="AJ224">
        <v>329062.61663</v>
      </c>
      <c r="AK224">
        <v>5297579.0652000001</v>
      </c>
      <c r="AL224">
        <v>1199932.2524000001</v>
      </c>
      <c r="AM224">
        <v>1321671.7157000001</v>
      </c>
      <c r="AN224">
        <v>21277592.952</v>
      </c>
      <c r="AO224">
        <v>393328.42246999999</v>
      </c>
      <c r="AP224">
        <v>385857.26919000002</v>
      </c>
      <c r="AQ224">
        <v>6211916.1766999997</v>
      </c>
      <c r="AR224">
        <v>2763</v>
      </c>
      <c r="AS224">
        <v>1874</v>
      </c>
      <c r="AT224">
        <v>1829</v>
      </c>
      <c r="AU224">
        <v>1462</v>
      </c>
      <c r="AV224">
        <v>2477</v>
      </c>
      <c r="AW224">
        <v>4231</v>
      </c>
      <c r="AX224">
        <v>3203</v>
      </c>
      <c r="AY224">
        <v>1685</v>
      </c>
      <c r="AZ224">
        <v>874</v>
      </c>
      <c r="BA224">
        <v>6545</v>
      </c>
      <c r="BB224">
        <v>18959</v>
      </c>
      <c r="BC224">
        <v>48568</v>
      </c>
      <c r="BD224" s="24">
        <f t="shared" si="3"/>
        <v>7</v>
      </c>
    </row>
    <row r="225" spans="1:56" x14ac:dyDescent="0.35">
      <c r="A225" t="s">
        <v>625</v>
      </c>
      <c r="B225" s="18" t="s">
        <v>626</v>
      </c>
      <c r="C225" s="3">
        <v>5323</v>
      </c>
      <c r="D225" s="3">
        <v>4019</v>
      </c>
      <c r="E225" s="3">
        <v>2670</v>
      </c>
      <c r="F225" s="3">
        <v>1715</v>
      </c>
      <c r="G225" s="3">
        <v>4325</v>
      </c>
      <c r="H225" s="3">
        <v>2839</v>
      </c>
      <c r="I225" s="3">
        <v>1435</v>
      </c>
      <c r="J225" s="3">
        <v>640</v>
      </c>
      <c r="K225" s="3">
        <v>22966</v>
      </c>
      <c r="L225" s="3">
        <v>11928</v>
      </c>
      <c r="M225" s="3">
        <v>5457</v>
      </c>
      <c r="N225" s="3">
        <v>3876</v>
      </c>
      <c r="O225" s="3">
        <v>1579</v>
      </c>
      <c r="P225" s="3">
        <v>126</v>
      </c>
      <c r="Q225" s="4">
        <v>556.54243540000004</v>
      </c>
      <c r="R225" s="4">
        <v>650.70103630999995</v>
      </c>
      <c r="S225" s="3">
        <v>14944</v>
      </c>
      <c r="T225" s="5">
        <v>4756.3164416</v>
      </c>
      <c r="U225" s="5">
        <v>4839.0229034000004</v>
      </c>
      <c r="V225" s="3">
        <v>111133</v>
      </c>
      <c r="W225">
        <v>411.82303381000003</v>
      </c>
      <c r="X225">
        <v>474.52756247999997</v>
      </c>
      <c r="Y225">
        <v>10898</v>
      </c>
      <c r="Z225">
        <v>312.72289763999999</v>
      </c>
      <c r="AA225">
        <v>309.89288513000002</v>
      </c>
      <c r="AB225">
        <v>7117</v>
      </c>
      <c r="AC225">
        <v>3570.6693553</v>
      </c>
      <c r="AD225">
        <v>4109.4661673999999</v>
      </c>
      <c r="AE225">
        <v>94378</v>
      </c>
      <c r="AF225">
        <v>65553.583188999997</v>
      </c>
      <c r="AG225">
        <v>76509.535835999995</v>
      </c>
      <c r="AH225">
        <v>1757118</v>
      </c>
      <c r="AI225">
        <v>437656.28970000002</v>
      </c>
      <c r="AJ225">
        <v>442919.61703999998</v>
      </c>
      <c r="AK225">
        <v>10172091.925000001</v>
      </c>
      <c r="AL225">
        <v>1052000.7982000001</v>
      </c>
      <c r="AM225">
        <v>1209991.1229000001</v>
      </c>
      <c r="AN225">
        <v>27788656.129000001</v>
      </c>
      <c r="AO225">
        <v>379124.34090000001</v>
      </c>
      <c r="AP225">
        <v>368885.03395999997</v>
      </c>
      <c r="AQ225">
        <v>8471813.6898999996</v>
      </c>
      <c r="AR225">
        <v>4295</v>
      </c>
      <c r="AS225">
        <v>2539</v>
      </c>
      <c r="AT225">
        <v>1624</v>
      </c>
      <c r="AU225">
        <v>2691</v>
      </c>
      <c r="AV225">
        <v>3938</v>
      </c>
      <c r="AW225">
        <v>4269</v>
      </c>
      <c r="AX225">
        <v>4882</v>
      </c>
      <c r="AY225">
        <v>1749</v>
      </c>
      <c r="AZ225">
        <v>486</v>
      </c>
      <c r="BA225">
        <v>13126</v>
      </c>
      <c r="BB225">
        <v>31913</v>
      </c>
      <c r="BC225">
        <v>49339</v>
      </c>
      <c r="BD225" s="24">
        <f t="shared" si="3"/>
        <v>8</v>
      </c>
    </row>
    <row r="226" spans="1:56" x14ac:dyDescent="0.35">
      <c r="A226" t="s">
        <v>439</v>
      </c>
      <c r="B226" s="18" t="s">
        <v>440</v>
      </c>
      <c r="C226" s="3">
        <v>2846</v>
      </c>
      <c r="D226" s="3">
        <v>2204</v>
      </c>
      <c r="E226" s="3">
        <v>1433</v>
      </c>
      <c r="F226" s="3">
        <v>888</v>
      </c>
      <c r="G226" s="3">
        <v>2431</v>
      </c>
      <c r="H226" s="3">
        <v>1585</v>
      </c>
      <c r="I226" s="3">
        <v>832</v>
      </c>
      <c r="J226" s="3">
        <v>377</v>
      </c>
      <c r="K226" s="3">
        <v>12596</v>
      </c>
      <c r="L226" s="3">
        <v>2096</v>
      </c>
      <c r="M226" s="3">
        <v>2349</v>
      </c>
      <c r="N226" s="3">
        <v>4311</v>
      </c>
      <c r="O226" s="3">
        <v>2766</v>
      </c>
      <c r="P226" s="3">
        <v>1074</v>
      </c>
      <c r="Q226" s="4">
        <v>490.44410671999998</v>
      </c>
      <c r="R226" s="4">
        <v>498.72975547999999</v>
      </c>
      <c r="S226" s="3">
        <v>6282</v>
      </c>
      <c r="T226" s="5">
        <v>3146.7780942999998</v>
      </c>
      <c r="U226" s="5">
        <v>3146.3162908999998</v>
      </c>
      <c r="V226" s="3">
        <v>39631</v>
      </c>
      <c r="W226">
        <v>366.01077008999999</v>
      </c>
      <c r="X226">
        <v>372.10225467999999</v>
      </c>
      <c r="Y226">
        <v>4687</v>
      </c>
      <c r="Z226">
        <v>355.24815242</v>
      </c>
      <c r="AA226">
        <v>356.62114957</v>
      </c>
      <c r="AB226">
        <v>4492</v>
      </c>
      <c r="AC226">
        <v>4157.5432609999998</v>
      </c>
      <c r="AD226">
        <v>4221.1813273999996</v>
      </c>
      <c r="AE226">
        <v>53170</v>
      </c>
      <c r="AF226">
        <v>57962.113716</v>
      </c>
      <c r="AG226">
        <v>58918.863130999998</v>
      </c>
      <c r="AH226">
        <v>742142</v>
      </c>
      <c r="AI226">
        <v>353900.62044999999</v>
      </c>
      <c r="AJ226">
        <v>353620.75874999998</v>
      </c>
      <c r="AK226">
        <v>4454207.0773</v>
      </c>
      <c r="AL226">
        <v>1042732.7776</v>
      </c>
      <c r="AM226">
        <v>1059600.4983000001</v>
      </c>
      <c r="AN226">
        <v>13346727.876</v>
      </c>
      <c r="AO226">
        <v>350707.83176999999</v>
      </c>
      <c r="AP226">
        <v>352017.95117000001</v>
      </c>
      <c r="AQ226">
        <v>4434018.1129000001</v>
      </c>
      <c r="AR226">
        <v>2724</v>
      </c>
      <c r="AS226">
        <v>1154</v>
      </c>
      <c r="AT226">
        <v>539</v>
      </c>
      <c r="AU226">
        <v>1521</v>
      </c>
      <c r="AV226">
        <v>1796</v>
      </c>
      <c r="AW226">
        <v>1370</v>
      </c>
      <c r="AX226">
        <v>3302</v>
      </c>
      <c r="AY226">
        <v>921</v>
      </c>
      <c r="AZ226">
        <v>269</v>
      </c>
      <c r="BA226">
        <v>10771</v>
      </c>
      <c r="BB226">
        <v>21255</v>
      </c>
      <c r="BC226">
        <v>21144</v>
      </c>
      <c r="BD226" s="24">
        <f t="shared" si="3"/>
        <v>11</v>
      </c>
    </row>
    <row r="227" spans="1:56" x14ac:dyDescent="0.35">
      <c r="A227" t="s">
        <v>469</v>
      </c>
      <c r="B227" s="18" t="s">
        <v>470</v>
      </c>
      <c r="C227" s="3">
        <v>2457</v>
      </c>
      <c r="D227" s="3">
        <v>2002</v>
      </c>
      <c r="E227" s="3">
        <v>1415</v>
      </c>
      <c r="F227" s="3">
        <v>960</v>
      </c>
      <c r="G227" s="3">
        <v>2279</v>
      </c>
      <c r="H227" s="3">
        <v>1484</v>
      </c>
      <c r="I227" s="3">
        <v>890</v>
      </c>
      <c r="J227" s="3">
        <v>365</v>
      </c>
      <c r="K227" s="3">
        <v>11852</v>
      </c>
      <c r="L227" s="3">
        <v>1302</v>
      </c>
      <c r="M227" s="3">
        <v>2061</v>
      </c>
      <c r="N227" s="3">
        <v>2637</v>
      </c>
      <c r="O227" s="3">
        <v>4163</v>
      </c>
      <c r="P227" s="3">
        <v>1689</v>
      </c>
      <c r="Q227" s="4">
        <v>373.97289279</v>
      </c>
      <c r="R227" s="4">
        <v>373.27033411999997</v>
      </c>
      <c r="S227" s="3">
        <v>4424</v>
      </c>
      <c r="T227" s="5">
        <v>2512.6769631000002</v>
      </c>
      <c r="U227" s="5">
        <v>2502.2780965000002</v>
      </c>
      <c r="V227" s="3">
        <v>29657</v>
      </c>
      <c r="W227">
        <v>354.70656607000001</v>
      </c>
      <c r="X227">
        <v>355.38305771</v>
      </c>
      <c r="Y227">
        <v>4212</v>
      </c>
      <c r="Z227">
        <v>347.21803019999999</v>
      </c>
      <c r="AA227">
        <v>346.94566318</v>
      </c>
      <c r="AB227">
        <v>4112</v>
      </c>
      <c r="AC227">
        <v>2819.107242</v>
      </c>
      <c r="AD227">
        <v>2831.3364833000001</v>
      </c>
      <c r="AE227">
        <v>33557</v>
      </c>
      <c r="AF227">
        <v>46367.326385</v>
      </c>
      <c r="AG227">
        <v>46308.049273999997</v>
      </c>
      <c r="AH227">
        <v>548843</v>
      </c>
      <c r="AI227">
        <v>285379.30699000001</v>
      </c>
      <c r="AJ227">
        <v>284500.99118999997</v>
      </c>
      <c r="AK227">
        <v>3371905.7475000001</v>
      </c>
      <c r="AL227">
        <v>896923.59710000001</v>
      </c>
      <c r="AM227">
        <v>900427.35403000005</v>
      </c>
      <c r="AN227">
        <v>10671865</v>
      </c>
      <c r="AO227">
        <v>351219.80729000003</v>
      </c>
      <c r="AP227">
        <v>350998.39698999998</v>
      </c>
      <c r="AQ227">
        <v>4160033.0011999998</v>
      </c>
      <c r="AR227">
        <v>2402</v>
      </c>
      <c r="AS227">
        <v>974</v>
      </c>
      <c r="AT227">
        <v>787</v>
      </c>
      <c r="AU227">
        <v>1207</v>
      </c>
      <c r="AV227">
        <v>1326</v>
      </c>
      <c r="AW227">
        <v>1679</v>
      </c>
      <c r="AX227">
        <v>2911</v>
      </c>
      <c r="AY227">
        <v>788</v>
      </c>
      <c r="AZ227">
        <v>413</v>
      </c>
      <c r="BA227">
        <v>5541</v>
      </c>
      <c r="BB227">
        <v>10124</v>
      </c>
      <c r="BC227">
        <v>17892</v>
      </c>
      <c r="BD227" s="24">
        <f t="shared" si="3"/>
        <v>9</v>
      </c>
    </row>
    <row r="228" spans="1:56" x14ac:dyDescent="0.35">
      <c r="A228" t="s">
        <v>599</v>
      </c>
      <c r="B228" s="18" t="s">
        <v>600</v>
      </c>
      <c r="C228" s="3">
        <v>6921</v>
      </c>
      <c r="D228" s="3">
        <v>5697</v>
      </c>
      <c r="E228" s="3">
        <v>3431</v>
      </c>
      <c r="F228" s="3">
        <v>2195</v>
      </c>
      <c r="G228" s="3">
        <v>5224</v>
      </c>
      <c r="H228" s="3">
        <v>3781</v>
      </c>
      <c r="I228" s="3">
        <v>1910</v>
      </c>
      <c r="J228" s="3">
        <v>813</v>
      </c>
      <c r="K228" s="3">
        <v>29972</v>
      </c>
      <c r="L228" s="3">
        <v>6121</v>
      </c>
      <c r="M228" s="3">
        <v>3602</v>
      </c>
      <c r="N228" s="3">
        <v>9238</v>
      </c>
      <c r="O228" s="3">
        <v>5790</v>
      </c>
      <c r="P228" s="3">
        <v>5221</v>
      </c>
      <c r="Q228" s="4">
        <v>528.07415862000005</v>
      </c>
      <c r="R228" s="4">
        <v>534.49886561000005</v>
      </c>
      <c r="S228" s="3">
        <v>16020</v>
      </c>
      <c r="T228" s="5">
        <v>3912.4463068</v>
      </c>
      <c r="U228" s="5">
        <v>3904.6109701999999</v>
      </c>
      <c r="V228" s="3">
        <v>117029</v>
      </c>
      <c r="W228">
        <v>397.27642587999998</v>
      </c>
      <c r="X228">
        <v>400.84078473</v>
      </c>
      <c r="Y228">
        <v>12014</v>
      </c>
      <c r="Z228">
        <v>398.57877660000003</v>
      </c>
      <c r="AA228">
        <v>396.77031896</v>
      </c>
      <c r="AB228">
        <v>11892</v>
      </c>
      <c r="AC228">
        <v>3621.2832078000001</v>
      </c>
      <c r="AD228">
        <v>3652.0752702999998</v>
      </c>
      <c r="AE228">
        <v>109460</v>
      </c>
      <c r="AF228">
        <v>59186.926126999999</v>
      </c>
      <c r="AG228">
        <v>59864.273322000001</v>
      </c>
      <c r="AH228">
        <v>1794252</v>
      </c>
      <c r="AI228">
        <v>457184.33778</v>
      </c>
      <c r="AJ228">
        <v>456130.74552</v>
      </c>
      <c r="AK228">
        <v>13671150.705</v>
      </c>
      <c r="AL228">
        <v>970727.09222999995</v>
      </c>
      <c r="AM228">
        <v>978880.27408999996</v>
      </c>
      <c r="AN228">
        <v>29338999.574999999</v>
      </c>
      <c r="AO228">
        <v>389168.53099</v>
      </c>
      <c r="AP228">
        <v>387273.58396000002</v>
      </c>
      <c r="AQ228">
        <v>11607363.858999999</v>
      </c>
      <c r="AR228">
        <v>6510</v>
      </c>
      <c r="AS228">
        <v>3121</v>
      </c>
      <c r="AT228">
        <v>1852</v>
      </c>
      <c r="AU228">
        <v>3496</v>
      </c>
      <c r="AV228">
        <v>4409</v>
      </c>
      <c r="AW228">
        <v>4109</v>
      </c>
      <c r="AX228">
        <v>7816</v>
      </c>
      <c r="AY228">
        <v>3035</v>
      </c>
      <c r="AZ228">
        <v>1041</v>
      </c>
      <c r="BA228">
        <v>18211</v>
      </c>
      <c r="BB228">
        <v>39013</v>
      </c>
      <c r="BC228">
        <v>52236</v>
      </c>
      <c r="BD228" s="24">
        <f t="shared" si="3"/>
        <v>6</v>
      </c>
    </row>
    <row r="229" spans="1:56" x14ac:dyDescent="0.35">
      <c r="A229" t="s">
        <v>441</v>
      </c>
      <c r="B229" s="18" t="s">
        <v>442</v>
      </c>
      <c r="C229" s="3">
        <v>1583</v>
      </c>
      <c r="D229" s="3">
        <v>1133</v>
      </c>
      <c r="E229" s="3">
        <v>790</v>
      </c>
      <c r="F229" s="3">
        <v>492</v>
      </c>
      <c r="G229" s="3">
        <v>1343</v>
      </c>
      <c r="H229" s="3">
        <v>868</v>
      </c>
      <c r="I229" s="3">
        <v>434</v>
      </c>
      <c r="J229" s="3">
        <v>219</v>
      </c>
      <c r="K229" s="3">
        <v>6862</v>
      </c>
      <c r="L229" s="3">
        <v>223</v>
      </c>
      <c r="M229" s="3">
        <v>701</v>
      </c>
      <c r="N229" s="3">
        <v>1394</v>
      </c>
      <c r="O229" s="3">
        <v>1856</v>
      </c>
      <c r="P229" s="3">
        <v>2688</v>
      </c>
      <c r="Q229" s="4">
        <v>429.87710879999997</v>
      </c>
      <c r="R229" s="4">
        <v>393.17983095</v>
      </c>
      <c r="S229" s="3">
        <v>2698</v>
      </c>
      <c r="T229" s="6">
        <v>3926.4349987000001</v>
      </c>
      <c r="U229" s="6">
        <v>3902.6522880000002</v>
      </c>
      <c r="V229" s="3">
        <v>26780</v>
      </c>
      <c r="W229">
        <v>443.68049759000002</v>
      </c>
      <c r="X229">
        <v>407.16992131000001</v>
      </c>
      <c r="Y229">
        <v>2794</v>
      </c>
      <c r="Z229">
        <v>407.74454930000002</v>
      </c>
      <c r="AA229">
        <v>410.23025357</v>
      </c>
      <c r="AB229">
        <v>2815</v>
      </c>
      <c r="AC229">
        <v>4681.3393151999999</v>
      </c>
      <c r="AD229">
        <v>4290.1486446999997</v>
      </c>
      <c r="AE229">
        <v>29439</v>
      </c>
      <c r="AF229">
        <v>51469.849276000001</v>
      </c>
      <c r="AG229">
        <v>47067.181579999997</v>
      </c>
      <c r="AH229">
        <v>322975</v>
      </c>
      <c r="AI229">
        <v>454676.2</v>
      </c>
      <c r="AJ229">
        <v>452258.61663</v>
      </c>
      <c r="AK229">
        <v>3103398.6272999998</v>
      </c>
      <c r="AL229">
        <v>1179796.7326</v>
      </c>
      <c r="AM229">
        <v>1081595.683</v>
      </c>
      <c r="AN229">
        <v>7421909.5771000003</v>
      </c>
      <c r="AO229">
        <v>364138.93708</v>
      </c>
      <c r="AP229">
        <v>370212.76457</v>
      </c>
      <c r="AQ229">
        <v>2540399.9904999998</v>
      </c>
      <c r="AR229">
        <v>1478</v>
      </c>
      <c r="AS229">
        <v>655</v>
      </c>
      <c r="AT229">
        <v>438</v>
      </c>
      <c r="AU229">
        <v>766</v>
      </c>
      <c r="AV229">
        <v>948</v>
      </c>
      <c r="AW229">
        <v>1080</v>
      </c>
      <c r="AX229">
        <v>1882</v>
      </c>
      <c r="AY229">
        <v>725</v>
      </c>
      <c r="AZ229">
        <v>208</v>
      </c>
      <c r="BA229">
        <v>4508</v>
      </c>
      <c r="BB229">
        <v>9802</v>
      </c>
      <c r="BC229">
        <v>15129</v>
      </c>
      <c r="BD229" s="24">
        <f t="shared" si="3"/>
        <v>5</v>
      </c>
    </row>
    <row r="230" spans="1:56" x14ac:dyDescent="0.35">
      <c r="A230" t="s">
        <v>337</v>
      </c>
      <c r="B230" s="18" t="s">
        <v>338</v>
      </c>
      <c r="C230" s="3">
        <v>2387</v>
      </c>
      <c r="D230" s="3">
        <v>1970</v>
      </c>
      <c r="E230" s="3">
        <v>1294</v>
      </c>
      <c r="F230" s="3">
        <v>874</v>
      </c>
      <c r="G230" s="3">
        <v>2020</v>
      </c>
      <c r="H230" s="3">
        <v>1518</v>
      </c>
      <c r="I230" s="3">
        <v>804</v>
      </c>
      <c r="J230" s="3">
        <v>294</v>
      </c>
      <c r="K230" s="3">
        <v>11161</v>
      </c>
      <c r="L230" s="3">
        <v>184</v>
      </c>
      <c r="M230" s="3">
        <v>684</v>
      </c>
      <c r="N230" s="3">
        <v>2349</v>
      </c>
      <c r="O230" s="3">
        <v>2585</v>
      </c>
      <c r="P230" s="3">
        <v>5359</v>
      </c>
      <c r="Q230" s="4">
        <v>539.72454848999996</v>
      </c>
      <c r="R230" s="4">
        <v>488.66589015</v>
      </c>
      <c r="S230" s="3">
        <v>5454</v>
      </c>
      <c r="T230" s="5">
        <v>3240.7242397999999</v>
      </c>
      <c r="U230" s="5">
        <v>3224.6214497000001</v>
      </c>
      <c r="V230" s="3">
        <v>35990</v>
      </c>
      <c r="W230">
        <v>382.68531292</v>
      </c>
      <c r="X230">
        <v>348.5350775</v>
      </c>
      <c r="Y230">
        <v>3890</v>
      </c>
      <c r="Z230">
        <v>300.53735179</v>
      </c>
      <c r="AA230">
        <v>301.4962817</v>
      </c>
      <c r="AB230">
        <v>3365</v>
      </c>
      <c r="AC230">
        <v>3678.1527913</v>
      </c>
      <c r="AD230">
        <v>3351.6709971999999</v>
      </c>
      <c r="AE230">
        <v>37408</v>
      </c>
      <c r="AF230">
        <v>64758.761116000001</v>
      </c>
      <c r="AG230">
        <v>58662.575038000003</v>
      </c>
      <c r="AH230">
        <v>654733</v>
      </c>
      <c r="AI230">
        <v>338239.55349000002</v>
      </c>
      <c r="AJ230">
        <v>337469.43056000001</v>
      </c>
      <c r="AK230">
        <v>3766496.3144999999</v>
      </c>
      <c r="AL230">
        <v>981903.75338999997</v>
      </c>
      <c r="AM230">
        <v>894601.68490999995</v>
      </c>
      <c r="AN230">
        <v>9984649.4053000007</v>
      </c>
      <c r="AO230">
        <v>329790.95637000003</v>
      </c>
      <c r="AP230">
        <v>333923.62615000003</v>
      </c>
      <c r="AQ230">
        <v>3726921.5913999998</v>
      </c>
      <c r="AR230">
        <v>2195</v>
      </c>
      <c r="AS230">
        <v>1029</v>
      </c>
      <c r="AT230">
        <v>643</v>
      </c>
      <c r="AU230">
        <v>1029</v>
      </c>
      <c r="AV230">
        <v>1401</v>
      </c>
      <c r="AW230">
        <v>1460</v>
      </c>
      <c r="AX230">
        <v>2541</v>
      </c>
      <c r="AY230">
        <v>559</v>
      </c>
      <c r="AZ230">
        <v>265</v>
      </c>
      <c r="BA230">
        <v>5849</v>
      </c>
      <c r="BB230">
        <v>12290</v>
      </c>
      <c r="BC230">
        <v>19269</v>
      </c>
      <c r="BD230" s="24">
        <f t="shared" si="3"/>
        <v>9</v>
      </c>
    </row>
    <row r="231" spans="1:56" x14ac:dyDescent="0.35">
      <c r="A231" t="s">
        <v>609</v>
      </c>
      <c r="B231" s="18" t="s">
        <v>610</v>
      </c>
      <c r="C231" s="3">
        <v>9804</v>
      </c>
      <c r="D231" s="3">
        <v>7569</v>
      </c>
      <c r="E231" s="3">
        <v>4802</v>
      </c>
      <c r="F231" s="3">
        <v>3250</v>
      </c>
      <c r="G231" s="3">
        <v>8040</v>
      </c>
      <c r="H231" s="3">
        <v>5389</v>
      </c>
      <c r="I231" s="3">
        <v>2991</v>
      </c>
      <c r="J231" s="3">
        <v>1383</v>
      </c>
      <c r="K231" s="3">
        <v>43228</v>
      </c>
      <c r="L231" s="3">
        <v>14043</v>
      </c>
      <c r="M231" s="3">
        <v>5599</v>
      </c>
      <c r="N231" s="3">
        <v>7591</v>
      </c>
      <c r="O231" s="3">
        <v>7267</v>
      </c>
      <c r="P231" s="3">
        <v>8728</v>
      </c>
      <c r="Q231" s="4">
        <v>494.40283907000003</v>
      </c>
      <c r="R231" s="4">
        <v>524.24354585000003</v>
      </c>
      <c r="S231" s="3">
        <v>22662</v>
      </c>
      <c r="T231" s="5">
        <v>4088.7222148999999</v>
      </c>
      <c r="U231" s="5">
        <v>4121.5647265999996</v>
      </c>
      <c r="V231" s="3">
        <v>178167</v>
      </c>
      <c r="W231">
        <v>402.30808230000002</v>
      </c>
      <c r="X231">
        <v>423.59119089000001</v>
      </c>
      <c r="Y231">
        <v>18311</v>
      </c>
      <c r="Z231">
        <v>359.51613385000002</v>
      </c>
      <c r="AA231">
        <v>358.05496436999999</v>
      </c>
      <c r="AB231">
        <v>15478</v>
      </c>
      <c r="AC231">
        <v>4608.7802156999996</v>
      </c>
      <c r="AD231">
        <v>4851.3463496000004</v>
      </c>
      <c r="AE231">
        <v>209714</v>
      </c>
      <c r="AF231">
        <v>62386.790295999999</v>
      </c>
      <c r="AG231">
        <v>66085.500138999996</v>
      </c>
      <c r="AH231">
        <v>2856744</v>
      </c>
      <c r="AI231">
        <v>435853.00962999999</v>
      </c>
      <c r="AJ231">
        <v>438404.43343999999</v>
      </c>
      <c r="AK231">
        <v>18951346.848999999</v>
      </c>
      <c r="AL231">
        <v>1146049.9842999999</v>
      </c>
      <c r="AM231">
        <v>1205634.8488</v>
      </c>
      <c r="AN231">
        <v>52117183.244000003</v>
      </c>
      <c r="AO231">
        <v>386428.65218999999</v>
      </c>
      <c r="AP231">
        <v>382156.06568</v>
      </c>
      <c r="AQ231">
        <v>16519842.407</v>
      </c>
      <c r="AR231">
        <v>9050</v>
      </c>
      <c r="AS231">
        <v>4448</v>
      </c>
      <c r="AT231">
        <v>3478</v>
      </c>
      <c r="AU231">
        <v>4514</v>
      </c>
      <c r="AV231">
        <v>6053</v>
      </c>
      <c r="AW231">
        <v>7744</v>
      </c>
      <c r="AX231">
        <v>10637</v>
      </c>
      <c r="AY231">
        <v>3513</v>
      </c>
      <c r="AZ231">
        <v>1328</v>
      </c>
      <c r="BA231">
        <v>28452</v>
      </c>
      <c r="BB231">
        <v>61933</v>
      </c>
      <c r="BC231">
        <v>119329</v>
      </c>
      <c r="BD231" s="24">
        <f t="shared" si="3"/>
        <v>9</v>
      </c>
    </row>
    <row r="232" spans="1:56" x14ac:dyDescent="0.35">
      <c r="A232" t="s">
        <v>339</v>
      </c>
      <c r="B232" s="18" t="s">
        <v>340</v>
      </c>
      <c r="C232" s="3">
        <v>2384</v>
      </c>
      <c r="D232" s="3">
        <v>1860</v>
      </c>
      <c r="E232" s="3">
        <v>1421</v>
      </c>
      <c r="F232" s="3">
        <v>1031</v>
      </c>
      <c r="G232" s="3">
        <v>2121</v>
      </c>
      <c r="H232" s="3">
        <v>1433</v>
      </c>
      <c r="I232" s="3">
        <v>808</v>
      </c>
      <c r="J232" s="3">
        <v>448</v>
      </c>
      <c r="K232" s="3">
        <v>11506</v>
      </c>
      <c r="L232" s="3">
        <v>1147</v>
      </c>
      <c r="M232" s="3">
        <v>3570</v>
      </c>
      <c r="N232" s="3">
        <v>2769</v>
      </c>
      <c r="O232" s="3">
        <v>3329</v>
      </c>
      <c r="P232" s="3">
        <v>691</v>
      </c>
      <c r="Q232" s="4">
        <v>448.83665191</v>
      </c>
      <c r="R232" s="4">
        <v>467.84286458999998</v>
      </c>
      <c r="S232" s="3">
        <v>5383</v>
      </c>
      <c r="T232" s="5">
        <v>3136.9873631</v>
      </c>
      <c r="U232" s="5">
        <v>3106.8138362999998</v>
      </c>
      <c r="V232" s="3">
        <v>35747</v>
      </c>
      <c r="W232">
        <v>335.74571968999999</v>
      </c>
      <c r="X232">
        <v>351.81644359000001</v>
      </c>
      <c r="Y232">
        <v>4048</v>
      </c>
      <c r="Z232">
        <v>405.86097834999998</v>
      </c>
      <c r="AA232">
        <v>401.18199199999998</v>
      </c>
      <c r="AB232">
        <v>4616</v>
      </c>
      <c r="AC232">
        <v>2350.4581416000001</v>
      </c>
      <c r="AD232">
        <v>2474.6219363999999</v>
      </c>
      <c r="AE232">
        <v>28473</v>
      </c>
      <c r="AF232">
        <v>54648.233412000001</v>
      </c>
      <c r="AG232">
        <v>57054.840952999999</v>
      </c>
      <c r="AH232">
        <v>656473</v>
      </c>
      <c r="AI232">
        <v>360374.73849000002</v>
      </c>
      <c r="AJ232">
        <v>357262.63656000001</v>
      </c>
      <c r="AK232">
        <v>4110663.8963000001</v>
      </c>
      <c r="AL232">
        <v>781535.98068000004</v>
      </c>
      <c r="AM232">
        <v>821842.97575999994</v>
      </c>
      <c r="AN232">
        <v>9456125.2791000009</v>
      </c>
      <c r="AO232">
        <v>409953.53467000002</v>
      </c>
      <c r="AP232">
        <v>403355.30742999999</v>
      </c>
      <c r="AQ232">
        <v>4641006.1672</v>
      </c>
      <c r="AR232">
        <v>2684</v>
      </c>
      <c r="AS232">
        <v>1155</v>
      </c>
      <c r="AT232">
        <v>583</v>
      </c>
      <c r="AU232">
        <v>1211</v>
      </c>
      <c r="AV232">
        <v>1567</v>
      </c>
      <c r="AW232">
        <v>1270</v>
      </c>
      <c r="AX232">
        <v>3463</v>
      </c>
      <c r="AY232">
        <v>844</v>
      </c>
      <c r="AZ232">
        <v>309</v>
      </c>
      <c r="BA232">
        <v>5527</v>
      </c>
      <c r="BB232">
        <v>10828</v>
      </c>
      <c r="BC232">
        <v>12118</v>
      </c>
      <c r="BD232" s="24">
        <f t="shared" si="3"/>
        <v>7</v>
      </c>
    </row>
    <row r="233" spans="1:56" x14ac:dyDescent="0.35">
      <c r="A233" t="s">
        <v>160</v>
      </c>
      <c r="B233" s="18" t="s">
        <v>161</v>
      </c>
      <c r="C233" s="3">
        <v>6894</v>
      </c>
      <c r="D233" s="3">
        <v>5330</v>
      </c>
      <c r="E233" s="3">
        <v>3540</v>
      </c>
      <c r="F233" s="3">
        <v>2560</v>
      </c>
      <c r="G233" s="3">
        <v>6112</v>
      </c>
      <c r="H233" s="3">
        <v>4156</v>
      </c>
      <c r="I233" s="3">
        <v>2189</v>
      </c>
      <c r="J233" s="3">
        <v>946</v>
      </c>
      <c r="K233" s="3">
        <v>31727</v>
      </c>
      <c r="L233" s="3">
        <v>1008</v>
      </c>
      <c r="M233" s="3">
        <v>5716</v>
      </c>
      <c r="N233" s="3">
        <v>11621</v>
      </c>
      <c r="O233" s="3">
        <v>8155</v>
      </c>
      <c r="P233" s="3">
        <v>5227</v>
      </c>
      <c r="Q233" s="4">
        <v>299.07454729</v>
      </c>
      <c r="R233" s="4">
        <v>288.80764018000002</v>
      </c>
      <c r="S233" s="3">
        <v>9163</v>
      </c>
      <c r="T233" s="5">
        <v>2818.6186312</v>
      </c>
      <c r="U233" s="5">
        <v>2795.7890756000002</v>
      </c>
      <c r="V233" s="3">
        <v>88702</v>
      </c>
      <c r="W233">
        <v>315.60413484999998</v>
      </c>
      <c r="X233">
        <v>306.96252403</v>
      </c>
      <c r="Y233">
        <v>9739</v>
      </c>
      <c r="Z233">
        <v>308.50708609999998</v>
      </c>
      <c r="AA233">
        <v>309.61011126</v>
      </c>
      <c r="AB233">
        <v>9823</v>
      </c>
      <c r="AC233">
        <v>2950.0078017000001</v>
      </c>
      <c r="AD233">
        <v>2869.2281022000002</v>
      </c>
      <c r="AE233">
        <v>91032</v>
      </c>
      <c r="AF233">
        <v>35419.691957000003</v>
      </c>
      <c r="AG233">
        <v>34231.695400999997</v>
      </c>
      <c r="AH233">
        <v>1086069</v>
      </c>
      <c r="AI233">
        <v>326793.26581000001</v>
      </c>
      <c r="AJ233">
        <v>324635.50916999998</v>
      </c>
      <c r="AK233">
        <v>10299710.800000001</v>
      </c>
      <c r="AL233">
        <v>871426.56447999994</v>
      </c>
      <c r="AM233">
        <v>848557.18645000004</v>
      </c>
      <c r="AN233">
        <v>26922173.853999998</v>
      </c>
      <c r="AO233">
        <v>383503.42553000001</v>
      </c>
      <c r="AP233">
        <v>386920.22766999999</v>
      </c>
      <c r="AQ233">
        <v>12275818.062999999</v>
      </c>
      <c r="AR233">
        <v>5610</v>
      </c>
      <c r="AS233">
        <v>2637</v>
      </c>
      <c r="AT233">
        <v>1777</v>
      </c>
      <c r="AU233">
        <v>2754</v>
      </c>
      <c r="AV233">
        <v>3410</v>
      </c>
      <c r="AW233">
        <v>3575</v>
      </c>
      <c r="AX233">
        <v>6892</v>
      </c>
      <c r="AY233">
        <v>2209</v>
      </c>
      <c r="AZ233">
        <v>722</v>
      </c>
      <c r="BA233">
        <v>16958</v>
      </c>
      <c r="BB233">
        <v>30548</v>
      </c>
      <c r="BC233">
        <v>43526</v>
      </c>
      <c r="BD233" s="24">
        <f t="shared" si="3"/>
        <v>10</v>
      </c>
    </row>
    <row r="234" spans="1:56" x14ac:dyDescent="0.35">
      <c r="A234" t="s">
        <v>138</v>
      </c>
      <c r="B234" s="18" t="s">
        <v>139</v>
      </c>
      <c r="C234" s="3">
        <v>1380</v>
      </c>
      <c r="D234" s="3">
        <v>1183</v>
      </c>
      <c r="E234" s="3">
        <v>709</v>
      </c>
      <c r="F234" s="3">
        <v>452</v>
      </c>
      <c r="G234" s="3">
        <v>1167</v>
      </c>
      <c r="H234" s="3">
        <v>825</v>
      </c>
      <c r="I234" s="3">
        <v>391</v>
      </c>
      <c r="J234" s="3">
        <v>222</v>
      </c>
      <c r="K234" s="3">
        <v>6329</v>
      </c>
      <c r="L234" s="3">
        <v>298</v>
      </c>
      <c r="M234" s="3">
        <v>2977</v>
      </c>
      <c r="N234" s="3">
        <v>1850</v>
      </c>
      <c r="O234" s="3">
        <v>1074</v>
      </c>
      <c r="P234" s="3">
        <v>130</v>
      </c>
      <c r="Q234" s="4">
        <v>665.56804123999996</v>
      </c>
      <c r="R234" s="6">
        <v>687.94438300000002</v>
      </c>
      <c r="S234" s="3">
        <v>4354</v>
      </c>
      <c r="T234" s="5">
        <v>3171.5913442000001</v>
      </c>
      <c r="U234" s="5">
        <v>3160.6888924</v>
      </c>
      <c r="V234" s="3">
        <v>20004</v>
      </c>
      <c r="W234">
        <v>533.29792849</v>
      </c>
      <c r="X234">
        <v>552.37794280000003</v>
      </c>
      <c r="Y234">
        <v>3496</v>
      </c>
      <c r="Z234">
        <v>301.86467639</v>
      </c>
      <c r="AA234">
        <v>302.41744351</v>
      </c>
      <c r="AB234">
        <v>1914</v>
      </c>
      <c r="AC234">
        <v>5291.4008972000001</v>
      </c>
      <c r="AD234">
        <v>5476.8525833000003</v>
      </c>
      <c r="AE234">
        <v>34663</v>
      </c>
      <c r="AF234">
        <v>82461.648954000004</v>
      </c>
      <c r="AG234">
        <v>85317.585716999994</v>
      </c>
      <c r="AH234">
        <v>539975</v>
      </c>
      <c r="AI234">
        <v>350944.00206000003</v>
      </c>
      <c r="AJ234">
        <v>349765.84941000002</v>
      </c>
      <c r="AK234">
        <v>2213668.0608999999</v>
      </c>
      <c r="AL234">
        <v>1333217.8141000001</v>
      </c>
      <c r="AM234">
        <v>1381032.679</v>
      </c>
      <c r="AN234">
        <v>8740555.8256999999</v>
      </c>
      <c r="AO234">
        <v>326983.68393</v>
      </c>
      <c r="AP234">
        <v>327057.52116</v>
      </c>
      <c r="AQ234">
        <v>2069947.0514</v>
      </c>
      <c r="AR234">
        <v>1322</v>
      </c>
      <c r="AS234">
        <v>728</v>
      </c>
      <c r="AT234">
        <v>526</v>
      </c>
      <c r="AU234">
        <v>893</v>
      </c>
      <c r="AV234">
        <v>1051</v>
      </c>
      <c r="AW234">
        <v>1552</v>
      </c>
      <c r="AX234">
        <v>1221</v>
      </c>
      <c r="AY234">
        <v>469</v>
      </c>
      <c r="AZ234">
        <v>224</v>
      </c>
      <c r="BA234">
        <v>3990</v>
      </c>
      <c r="BB234">
        <v>9279</v>
      </c>
      <c r="BC234">
        <v>21394</v>
      </c>
      <c r="BD234" s="24">
        <f t="shared" si="3"/>
        <v>6</v>
      </c>
    </row>
    <row r="235" spans="1:56" x14ac:dyDescent="0.35">
      <c r="A235" t="s">
        <v>627</v>
      </c>
      <c r="B235" s="18" t="s">
        <v>628</v>
      </c>
      <c r="C235" s="3">
        <v>4405</v>
      </c>
      <c r="D235" s="3">
        <v>3586</v>
      </c>
      <c r="E235" s="3">
        <v>2515</v>
      </c>
      <c r="F235" s="3">
        <v>1582</v>
      </c>
      <c r="G235" s="3">
        <v>3525</v>
      </c>
      <c r="H235" s="3">
        <v>2517</v>
      </c>
      <c r="I235" s="3">
        <v>1583</v>
      </c>
      <c r="J235" s="3">
        <v>605</v>
      </c>
      <c r="K235" s="3">
        <v>20318</v>
      </c>
      <c r="L235" s="3">
        <v>1920</v>
      </c>
      <c r="M235" s="3">
        <v>1745</v>
      </c>
      <c r="N235" s="3">
        <v>3591</v>
      </c>
      <c r="O235" s="3">
        <v>4788</v>
      </c>
      <c r="P235" s="3">
        <v>8274</v>
      </c>
      <c r="Q235" s="4">
        <v>413.12235856000001</v>
      </c>
      <c r="R235" s="4">
        <v>393.88719362000001</v>
      </c>
      <c r="S235" s="3">
        <v>8003</v>
      </c>
      <c r="T235" s="5">
        <v>3509.5548779000001</v>
      </c>
      <c r="U235" s="6">
        <v>3495.6688650000001</v>
      </c>
      <c r="V235" s="3">
        <v>71025</v>
      </c>
      <c r="W235">
        <v>489.62114319</v>
      </c>
      <c r="X235">
        <v>468.25474947999999</v>
      </c>
      <c r="Y235">
        <v>9514</v>
      </c>
      <c r="Z235">
        <v>380.05431865999998</v>
      </c>
      <c r="AA235">
        <v>378.13761197000002</v>
      </c>
      <c r="AB235">
        <v>7683</v>
      </c>
      <c r="AC235">
        <v>4056.3059192000001</v>
      </c>
      <c r="AD235">
        <v>3887.7842307000001</v>
      </c>
      <c r="AE235">
        <v>78992</v>
      </c>
      <c r="AF235">
        <v>45647.060226000001</v>
      </c>
      <c r="AG235">
        <v>43542.966826999997</v>
      </c>
      <c r="AH235">
        <v>884706</v>
      </c>
      <c r="AI235">
        <v>393469.16628</v>
      </c>
      <c r="AJ235">
        <v>392647.95218999998</v>
      </c>
      <c r="AK235">
        <v>7977821.0926000001</v>
      </c>
      <c r="AL235">
        <v>1145065.7058000001</v>
      </c>
      <c r="AM235">
        <v>1096374.274</v>
      </c>
      <c r="AN235">
        <v>22276132.498</v>
      </c>
      <c r="AO235">
        <v>426711.06156</v>
      </c>
      <c r="AP235">
        <v>425765.0724</v>
      </c>
      <c r="AQ235">
        <v>8650694.7411000002</v>
      </c>
      <c r="AR235">
        <v>4253</v>
      </c>
      <c r="AS235">
        <v>2165</v>
      </c>
      <c r="AT235">
        <v>1337</v>
      </c>
      <c r="AU235">
        <v>2763</v>
      </c>
      <c r="AV235">
        <v>3337</v>
      </c>
      <c r="AW235">
        <v>3414</v>
      </c>
      <c r="AX235">
        <v>5386</v>
      </c>
      <c r="AY235">
        <v>1767</v>
      </c>
      <c r="AZ235">
        <v>530</v>
      </c>
      <c r="BA235">
        <v>9930</v>
      </c>
      <c r="BB235">
        <v>26913</v>
      </c>
      <c r="BC235">
        <v>42149</v>
      </c>
      <c r="BD235" s="24">
        <f t="shared" si="3"/>
        <v>8</v>
      </c>
    </row>
    <row r="236" spans="1:56" x14ac:dyDescent="0.35">
      <c r="A236" t="s">
        <v>175</v>
      </c>
      <c r="B236" s="18" t="s">
        <v>176</v>
      </c>
      <c r="C236" s="3">
        <v>1517</v>
      </c>
      <c r="D236" s="3">
        <v>1255</v>
      </c>
      <c r="E236" s="3">
        <v>855</v>
      </c>
      <c r="F236" s="3">
        <v>667</v>
      </c>
      <c r="G236" s="3">
        <v>1252</v>
      </c>
      <c r="H236" s="3">
        <v>892</v>
      </c>
      <c r="I236" s="3">
        <v>506</v>
      </c>
      <c r="J236" s="3">
        <v>210</v>
      </c>
      <c r="K236" s="3">
        <v>7154</v>
      </c>
      <c r="L236" s="3">
        <v>0</v>
      </c>
      <c r="M236" s="3">
        <v>0</v>
      </c>
      <c r="N236" s="3">
        <v>1599</v>
      </c>
      <c r="O236" s="3">
        <v>1716</v>
      </c>
      <c r="P236" s="3">
        <v>3839</v>
      </c>
      <c r="Q236" s="4">
        <v>483.33102965</v>
      </c>
      <c r="R236" s="4">
        <v>433.32401454000001</v>
      </c>
      <c r="S236" s="3">
        <v>3100</v>
      </c>
      <c r="T236" s="5">
        <v>2964.7709794000002</v>
      </c>
      <c r="U236" s="5">
        <v>2920.7436398999998</v>
      </c>
      <c r="V236" s="3">
        <v>20895</v>
      </c>
      <c r="W236">
        <v>397.69387016000002</v>
      </c>
      <c r="X236">
        <v>359.65893206999999</v>
      </c>
      <c r="Y236">
        <v>2573</v>
      </c>
      <c r="Z236">
        <v>280.20270416</v>
      </c>
      <c r="AA236">
        <v>277.04780541999997</v>
      </c>
      <c r="AB236">
        <v>1982</v>
      </c>
      <c r="AC236">
        <v>4609.1134794999998</v>
      </c>
      <c r="AD236">
        <v>4185.7701985000003</v>
      </c>
      <c r="AE236">
        <v>29945</v>
      </c>
      <c r="AF236">
        <v>60623.653951</v>
      </c>
      <c r="AG236">
        <v>54424.098405999997</v>
      </c>
      <c r="AH236">
        <v>389350</v>
      </c>
      <c r="AI236">
        <v>332248.39335000003</v>
      </c>
      <c r="AJ236">
        <v>328504.62277000002</v>
      </c>
      <c r="AK236">
        <v>2350122.0713</v>
      </c>
      <c r="AL236">
        <v>1057760.6991000001</v>
      </c>
      <c r="AM236">
        <v>959085.51338999998</v>
      </c>
      <c r="AN236">
        <v>6861297.7627999997</v>
      </c>
      <c r="AO236">
        <v>324531.45604000002</v>
      </c>
      <c r="AP236">
        <v>324136.17014</v>
      </c>
      <c r="AQ236">
        <v>2318870.1612</v>
      </c>
      <c r="AR236">
        <v>1300</v>
      </c>
      <c r="AS236">
        <v>623</v>
      </c>
      <c r="AT236">
        <v>437</v>
      </c>
      <c r="AU236">
        <v>717</v>
      </c>
      <c r="AV236">
        <v>870</v>
      </c>
      <c r="AW236">
        <v>986</v>
      </c>
      <c r="AX236">
        <v>1379</v>
      </c>
      <c r="AY236">
        <v>422</v>
      </c>
      <c r="AZ236">
        <v>181</v>
      </c>
      <c r="BA236">
        <v>3931</v>
      </c>
      <c r="BB236">
        <v>8828</v>
      </c>
      <c r="BC236">
        <v>17186</v>
      </c>
      <c r="BD236" s="24">
        <f t="shared" si="3"/>
        <v>11</v>
      </c>
    </row>
    <row r="237" spans="1:56" x14ac:dyDescent="0.35">
      <c r="A237" t="s">
        <v>187</v>
      </c>
      <c r="B237" s="18" t="s">
        <v>188</v>
      </c>
      <c r="C237" s="3">
        <v>2674</v>
      </c>
      <c r="D237" s="3">
        <v>2123</v>
      </c>
      <c r="E237" s="3">
        <v>1469</v>
      </c>
      <c r="F237" s="3">
        <v>956</v>
      </c>
      <c r="G237" s="3">
        <v>2456</v>
      </c>
      <c r="H237" s="3">
        <v>1629</v>
      </c>
      <c r="I237" s="3">
        <v>1002</v>
      </c>
      <c r="J237" s="3">
        <v>443</v>
      </c>
      <c r="K237" s="3">
        <v>12752</v>
      </c>
      <c r="L237" s="3">
        <v>0</v>
      </c>
      <c r="M237" s="3">
        <v>0</v>
      </c>
      <c r="N237" s="3">
        <v>1352</v>
      </c>
      <c r="O237" s="3">
        <v>4307</v>
      </c>
      <c r="P237" s="3">
        <v>7093</v>
      </c>
      <c r="Q237" s="4">
        <v>499.46557603999997</v>
      </c>
      <c r="R237" s="4">
        <v>439.30363863999997</v>
      </c>
      <c r="S237" s="3">
        <v>5602</v>
      </c>
      <c r="T237" s="5">
        <v>3614.6551660999999</v>
      </c>
      <c r="U237" s="5">
        <v>3604.2973651000002</v>
      </c>
      <c r="V237" s="3">
        <v>45962</v>
      </c>
      <c r="W237">
        <v>399.05226730999999</v>
      </c>
      <c r="X237">
        <v>353.98368883000001</v>
      </c>
      <c r="Y237">
        <v>4514</v>
      </c>
      <c r="Z237">
        <v>331.35439621</v>
      </c>
      <c r="AA237">
        <v>333.75156837999998</v>
      </c>
      <c r="AB237">
        <v>4256</v>
      </c>
      <c r="AC237">
        <v>3870.0031657</v>
      </c>
      <c r="AD237">
        <v>3437.1079046</v>
      </c>
      <c r="AE237">
        <v>43830</v>
      </c>
      <c r="AF237">
        <v>64385.312729999998</v>
      </c>
      <c r="AG237">
        <v>56667.189460000001</v>
      </c>
      <c r="AH237">
        <v>722620</v>
      </c>
      <c r="AI237">
        <v>388938.14484999998</v>
      </c>
      <c r="AJ237">
        <v>388965.15016999998</v>
      </c>
      <c r="AK237">
        <v>4960083.5949999997</v>
      </c>
      <c r="AL237">
        <v>1102577.1169</v>
      </c>
      <c r="AM237">
        <v>978714.25016000005</v>
      </c>
      <c r="AN237">
        <v>12480564.118000001</v>
      </c>
      <c r="AO237">
        <v>379320.72438999999</v>
      </c>
      <c r="AP237">
        <v>386187.89697</v>
      </c>
      <c r="AQ237">
        <v>4924668.0621999996</v>
      </c>
      <c r="AR237">
        <v>2629</v>
      </c>
      <c r="AS237">
        <v>1130</v>
      </c>
      <c r="AT237">
        <v>603</v>
      </c>
      <c r="AU237">
        <v>1454</v>
      </c>
      <c r="AV237">
        <v>1673</v>
      </c>
      <c r="AW237">
        <v>1387</v>
      </c>
      <c r="AX237">
        <v>3212</v>
      </c>
      <c r="AY237">
        <v>765</v>
      </c>
      <c r="AZ237">
        <v>279</v>
      </c>
      <c r="BA237">
        <v>8510</v>
      </c>
      <c r="BB237">
        <v>17058</v>
      </c>
      <c r="BC237">
        <v>18262</v>
      </c>
      <c r="BD237" s="24">
        <f t="shared" si="3"/>
        <v>20</v>
      </c>
    </row>
    <row r="238" spans="1:56" x14ac:dyDescent="0.35">
      <c r="A238" t="s">
        <v>215</v>
      </c>
      <c r="B238" s="18" t="s">
        <v>216</v>
      </c>
      <c r="C238" s="3">
        <v>1607</v>
      </c>
      <c r="D238" s="3">
        <v>1257</v>
      </c>
      <c r="E238" s="3">
        <v>769</v>
      </c>
      <c r="F238" s="3">
        <v>458</v>
      </c>
      <c r="G238" s="3">
        <v>1352</v>
      </c>
      <c r="H238" s="3">
        <v>906</v>
      </c>
      <c r="I238" s="3">
        <v>479</v>
      </c>
      <c r="J238" s="3">
        <v>189</v>
      </c>
      <c r="K238" s="3">
        <v>7017</v>
      </c>
      <c r="L238" s="3">
        <v>185</v>
      </c>
      <c r="M238" s="3">
        <v>1030</v>
      </c>
      <c r="N238" s="3">
        <v>1913</v>
      </c>
      <c r="O238" s="3">
        <v>2048</v>
      </c>
      <c r="P238" s="3">
        <v>1841</v>
      </c>
      <c r="Q238" s="4">
        <v>518.02124777999995</v>
      </c>
      <c r="R238" s="4">
        <v>480.54724241000002</v>
      </c>
      <c r="S238" s="3">
        <v>3372</v>
      </c>
      <c r="T238" s="5">
        <v>3250.3254729999999</v>
      </c>
      <c r="U238" s="5">
        <v>3241.8412426999998</v>
      </c>
      <c r="V238" s="3">
        <v>22748</v>
      </c>
      <c r="W238">
        <v>455.30976742000001</v>
      </c>
      <c r="X238">
        <v>423.68533560999998</v>
      </c>
      <c r="Y238">
        <v>2973</v>
      </c>
      <c r="Z238">
        <v>325.70455330999999</v>
      </c>
      <c r="AA238">
        <v>329.91306825999999</v>
      </c>
      <c r="AB238">
        <v>2315</v>
      </c>
      <c r="AC238">
        <v>4368.2667460000002</v>
      </c>
      <c r="AD238">
        <v>4050.8764428999998</v>
      </c>
      <c r="AE238">
        <v>28425</v>
      </c>
      <c r="AF238">
        <v>63706.580986000001</v>
      </c>
      <c r="AG238">
        <v>59076.528430999999</v>
      </c>
      <c r="AH238">
        <v>414540</v>
      </c>
      <c r="AI238">
        <v>367040.90538000001</v>
      </c>
      <c r="AJ238">
        <v>366429.74223999999</v>
      </c>
      <c r="AK238">
        <v>2571237.5013000001</v>
      </c>
      <c r="AL238">
        <v>1218314.5197999999</v>
      </c>
      <c r="AM238">
        <v>1131818.0403</v>
      </c>
      <c r="AN238">
        <v>7941967.1885000002</v>
      </c>
      <c r="AO238">
        <v>371422.92638000002</v>
      </c>
      <c r="AP238">
        <v>379700.46470000001</v>
      </c>
      <c r="AQ238">
        <v>2664358.1608000002</v>
      </c>
      <c r="AR238">
        <v>1345</v>
      </c>
      <c r="AS238">
        <v>698</v>
      </c>
      <c r="AT238">
        <v>546</v>
      </c>
      <c r="AU238">
        <v>672</v>
      </c>
      <c r="AV238">
        <v>999</v>
      </c>
      <c r="AW238">
        <v>1302</v>
      </c>
      <c r="AX238">
        <v>1581</v>
      </c>
      <c r="AY238">
        <v>535</v>
      </c>
      <c r="AZ238">
        <v>199</v>
      </c>
      <c r="BA238">
        <v>3848</v>
      </c>
      <c r="BB238">
        <v>8992</v>
      </c>
      <c r="BC238">
        <v>15585</v>
      </c>
      <c r="BD238" s="24">
        <f t="shared" si="3"/>
        <v>16</v>
      </c>
    </row>
    <row r="239" spans="1:56" x14ac:dyDescent="0.35">
      <c r="A239" t="s">
        <v>110</v>
      </c>
      <c r="B239" s="18" t="s">
        <v>111</v>
      </c>
      <c r="C239" s="3">
        <v>5034</v>
      </c>
      <c r="D239" s="3">
        <v>3902</v>
      </c>
      <c r="E239" s="3">
        <v>2381</v>
      </c>
      <c r="F239" s="3">
        <v>1618</v>
      </c>
      <c r="G239" s="3">
        <v>4306</v>
      </c>
      <c r="H239" s="3">
        <v>3041</v>
      </c>
      <c r="I239" s="3">
        <v>1562</v>
      </c>
      <c r="J239" s="3">
        <v>673</v>
      </c>
      <c r="K239" s="3">
        <v>22517</v>
      </c>
      <c r="L239" s="3">
        <v>135</v>
      </c>
      <c r="M239" s="3">
        <v>2600</v>
      </c>
      <c r="N239" s="3">
        <v>5023</v>
      </c>
      <c r="O239" s="3">
        <v>5266</v>
      </c>
      <c r="P239" s="3">
        <v>9493</v>
      </c>
      <c r="Q239" s="4">
        <v>447.48396695999998</v>
      </c>
      <c r="R239" s="4">
        <v>405.64906515000001</v>
      </c>
      <c r="S239" s="3">
        <v>9134</v>
      </c>
      <c r="T239" s="5">
        <v>2820.9437876000002</v>
      </c>
      <c r="U239" s="5">
        <v>2813.2077985999999</v>
      </c>
      <c r="V239" s="3">
        <v>63345</v>
      </c>
      <c r="W239">
        <v>380.27697069999999</v>
      </c>
      <c r="X239">
        <v>346.53817115999999</v>
      </c>
      <c r="Y239">
        <v>7803</v>
      </c>
      <c r="Z239">
        <v>328.43788160999998</v>
      </c>
      <c r="AA239">
        <v>332.01581027999998</v>
      </c>
      <c r="AB239">
        <v>7476</v>
      </c>
      <c r="AC239">
        <v>4125.0052088000002</v>
      </c>
      <c r="AD239">
        <v>3750.721677</v>
      </c>
      <c r="AE239">
        <v>84455</v>
      </c>
      <c r="AF239">
        <v>55322.314655000002</v>
      </c>
      <c r="AG239">
        <v>50155.349291999999</v>
      </c>
      <c r="AH239">
        <v>1129348</v>
      </c>
      <c r="AI239">
        <v>325843.48106999998</v>
      </c>
      <c r="AJ239">
        <v>325482.49073999998</v>
      </c>
      <c r="AK239">
        <v>7328889.2439999999</v>
      </c>
      <c r="AL239">
        <v>1060435.0371999999</v>
      </c>
      <c r="AM239">
        <v>965198.47806999995</v>
      </c>
      <c r="AN239">
        <v>21733374.131000001</v>
      </c>
      <c r="AO239">
        <v>337860.88039000001</v>
      </c>
      <c r="AP239">
        <v>345100.68138000002</v>
      </c>
      <c r="AQ239">
        <v>7770632.0427000001</v>
      </c>
      <c r="AR239">
        <v>4149</v>
      </c>
      <c r="AS239">
        <v>2014</v>
      </c>
      <c r="AT239">
        <v>1482</v>
      </c>
      <c r="AU239">
        <v>2095</v>
      </c>
      <c r="AV239">
        <v>2684</v>
      </c>
      <c r="AW239">
        <v>3024</v>
      </c>
      <c r="AX239">
        <v>4979</v>
      </c>
      <c r="AY239">
        <v>1837</v>
      </c>
      <c r="AZ239">
        <v>660</v>
      </c>
      <c r="BA239">
        <v>11437</v>
      </c>
      <c r="BB239">
        <v>25261</v>
      </c>
      <c r="BC239">
        <v>47757</v>
      </c>
      <c r="BD239" s="24">
        <f t="shared" si="3"/>
        <v>21</v>
      </c>
    </row>
    <row r="240" spans="1:56" x14ac:dyDescent="0.35">
      <c r="A240" t="s">
        <v>225</v>
      </c>
      <c r="B240" s="18" t="s">
        <v>226</v>
      </c>
      <c r="C240" s="3">
        <v>2035</v>
      </c>
      <c r="D240" s="3">
        <v>1645</v>
      </c>
      <c r="E240" s="3">
        <v>1140</v>
      </c>
      <c r="F240" s="3">
        <v>733</v>
      </c>
      <c r="G240" s="3">
        <v>1892</v>
      </c>
      <c r="H240" s="3">
        <v>1259</v>
      </c>
      <c r="I240" s="3">
        <v>722</v>
      </c>
      <c r="J240" s="3">
        <v>351</v>
      </c>
      <c r="K240" s="3">
        <v>9777</v>
      </c>
      <c r="L240" s="3">
        <v>0</v>
      </c>
      <c r="M240" s="3">
        <v>957</v>
      </c>
      <c r="N240" s="3">
        <v>5204</v>
      </c>
      <c r="O240" s="3">
        <v>2150</v>
      </c>
      <c r="P240" s="3">
        <v>1466</v>
      </c>
      <c r="Q240" s="4">
        <v>353.90955057999997</v>
      </c>
      <c r="R240" s="4">
        <v>337.73141045</v>
      </c>
      <c r="S240" s="3">
        <v>3302</v>
      </c>
      <c r="T240" s="5">
        <v>2821.4538321</v>
      </c>
      <c r="U240" s="5">
        <v>2791.0401963999998</v>
      </c>
      <c r="V240" s="3">
        <v>27288</v>
      </c>
      <c r="W240">
        <v>300.12624777000002</v>
      </c>
      <c r="X240">
        <v>290.17080903999999</v>
      </c>
      <c r="Y240">
        <v>2837</v>
      </c>
      <c r="Z240">
        <v>296.58743633</v>
      </c>
      <c r="AA240">
        <v>298.04643550999998</v>
      </c>
      <c r="AB240">
        <v>2914</v>
      </c>
      <c r="AC240">
        <v>2482.7317339000001</v>
      </c>
      <c r="AD240">
        <v>2403.8048481000001</v>
      </c>
      <c r="AE240">
        <v>23502</v>
      </c>
      <c r="AF240">
        <v>42415.945669000001</v>
      </c>
      <c r="AG240">
        <v>40533.087858999999</v>
      </c>
      <c r="AH240">
        <v>396292</v>
      </c>
      <c r="AI240">
        <v>334084.03957000002</v>
      </c>
      <c r="AJ240">
        <v>331480.03323</v>
      </c>
      <c r="AK240">
        <v>3240880.2848999999</v>
      </c>
      <c r="AL240">
        <v>802926.65008000005</v>
      </c>
      <c r="AM240">
        <v>778520.08537999995</v>
      </c>
      <c r="AN240">
        <v>7611590.8748000003</v>
      </c>
      <c r="AO240">
        <v>329228.44190999999</v>
      </c>
      <c r="AP240">
        <v>333036.50956999999</v>
      </c>
      <c r="AQ240">
        <v>3256097.9539999999</v>
      </c>
      <c r="AR240">
        <v>1810</v>
      </c>
      <c r="AS240">
        <v>798</v>
      </c>
      <c r="AT240">
        <v>507</v>
      </c>
      <c r="AU240">
        <v>780</v>
      </c>
      <c r="AV240">
        <v>1001</v>
      </c>
      <c r="AW240">
        <v>1056</v>
      </c>
      <c r="AX240">
        <v>2079</v>
      </c>
      <c r="AY240">
        <v>638</v>
      </c>
      <c r="AZ240">
        <v>197</v>
      </c>
      <c r="BA240">
        <v>4494</v>
      </c>
      <c r="BB240">
        <v>7745</v>
      </c>
      <c r="BC240">
        <v>11263</v>
      </c>
      <c r="BD240" s="24">
        <f t="shared" si="3"/>
        <v>10</v>
      </c>
    </row>
    <row r="241" spans="1:56" x14ac:dyDescent="0.35">
      <c r="A241" t="s">
        <v>395</v>
      </c>
      <c r="B241" s="18" t="s">
        <v>396</v>
      </c>
      <c r="C241" s="3">
        <v>2164</v>
      </c>
      <c r="D241" s="3">
        <v>1710</v>
      </c>
      <c r="E241" s="3">
        <v>1096</v>
      </c>
      <c r="F241" s="3">
        <v>697</v>
      </c>
      <c r="G241" s="3">
        <v>1993</v>
      </c>
      <c r="H241" s="3">
        <v>1352</v>
      </c>
      <c r="I241" s="3">
        <v>727</v>
      </c>
      <c r="J241" s="3">
        <v>325</v>
      </c>
      <c r="K241" s="3">
        <v>10064</v>
      </c>
      <c r="L241" s="3">
        <v>149</v>
      </c>
      <c r="M241" s="3">
        <v>2799</v>
      </c>
      <c r="N241" s="3">
        <v>4557</v>
      </c>
      <c r="O241" s="3">
        <v>1938</v>
      </c>
      <c r="P241" s="3">
        <v>621</v>
      </c>
      <c r="Q241" s="5">
        <v>460.40164976</v>
      </c>
      <c r="R241" s="4">
        <v>453.89507154</v>
      </c>
      <c r="S241" s="3">
        <v>4568</v>
      </c>
      <c r="T241" s="5">
        <v>2465.1551933000001</v>
      </c>
      <c r="U241" s="5">
        <v>2457.6709062</v>
      </c>
      <c r="V241" s="3">
        <v>24734</v>
      </c>
      <c r="W241">
        <v>368.22915855000002</v>
      </c>
      <c r="X241">
        <v>366.05723369999998</v>
      </c>
      <c r="Y241">
        <v>3684</v>
      </c>
      <c r="Z241">
        <v>323.94158715999998</v>
      </c>
      <c r="AA241">
        <v>328.10015898</v>
      </c>
      <c r="AB241">
        <v>3302</v>
      </c>
      <c r="AC241">
        <v>3396.8075245999999</v>
      </c>
      <c r="AD241">
        <v>3370.8267090999998</v>
      </c>
      <c r="AE241">
        <v>33924</v>
      </c>
      <c r="AF241">
        <v>57496.126902000004</v>
      </c>
      <c r="AG241">
        <v>56735.492846000001</v>
      </c>
      <c r="AH241">
        <v>570986</v>
      </c>
      <c r="AI241">
        <v>286496.96636000002</v>
      </c>
      <c r="AJ241">
        <v>285978.26314</v>
      </c>
      <c r="AK241">
        <v>2878085.2401999999</v>
      </c>
      <c r="AL241">
        <v>946176.45056999999</v>
      </c>
      <c r="AM241">
        <v>941133.93909999996</v>
      </c>
      <c r="AN241">
        <v>9471571.9630999994</v>
      </c>
      <c r="AO241">
        <v>352186.35443000001</v>
      </c>
      <c r="AP241">
        <v>357951.23858</v>
      </c>
      <c r="AQ241">
        <v>3602421.2651</v>
      </c>
      <c r="AR241">
        <v>1965</v>
      </c>
      <c r="AS241">
        <v>930</v>
      </c>
      <c r="AT241">
        <v>609</v>
      </c>
      <c r="AU241">
        <v>1034</v>
      </c>
      <c r="AV241">
        <v>1300</v>
      </c>
      <c r="AW241">
        <v>1350</v>
      </c>
      <c r="AX241">
        <v>2361</v>
      </c>
      <c r="AY241">
        <v>639</v>
      </c>
      <c r="AZ241">
        <v>302</v>
      </c>
      <c r="BA241">
        <v>6141</v>
      </c>
      <c r="BB241">
        <v>12460</v>
      </c>
      <c r="BC241">
        <v>15323</v>
      </c>
      <c r="BD241" s="24">
        <f t="shared" si="3"/>
        <v>13</v>
      </c>
    </row>
    <row r="242" spans="1:56" x14ac:dyDescent="0.35">
      <c r="A242" t="s">
        <v>397</v>
      </c>
      <c r="B242" s="18" t="s">
        <v>398</v>
      </c>
      <c r="C242" s="3">
        <v>2736</v>
      </c>
      <c r="D242" s="3">
        <v>2115</v>
      </c>
      <c r="E242" s="3">
        <v>1431</v>
      </c>
      <c r="F242" s="3">
        <v>1072</v>
      </c>
      <c r="G242" s="3">
        <v>2451</v>
      </c>
      <c r="H242" s="3">
        <v>1611</v>
      </c>
      <c r="I242" s="3">
        <v>908</v>
      </c>
      <c r="J242" s="3">
        <v>397</v>
      </c>
      <c r="K242" s="3">
        <v>12721</v>
      </c>
      <c r="L242" s="3">
        <v>164</v>
      </c>
      <c r="M242" s="3">
        <v>1567</v>
      </c>
      <c r="N242" s="3">
        <v>3638</v>
      </c>
      <c r="O242" s="3">
        <v>3876</v>
      </c>
      <c r="P242" s="3">
        <v>3476</v>
      </c>
      <c r="Q242" s="4">
        <v>486.84358022999999</v>
      </c>
      <c r="R242" s="4">
        <v>457.03954091999998</v>
      </c>
      <c r="S242" s="3">
        <v>5814</v>
      </c>
      <c r="T242" s="5">
        <v>2660.2197593000001</v>
      </c>
      <c r="U242" s="5">
        <v>2632.4974452000001</v>
      </c>
      <c r="V242" s="3">
        <v>33488</v>
      </c>
      <c r="W242">
        <v>354.31581484999998</v>
      </c>
      <c r="X242">
        <v>335.35099442000001</v>
      </c>
      <c r="Y242">
        <v>4266</v>
      </c>
      <c r="Z242">
        <v>327.19344654999998</v>
      </c>
      <c r="AA242">
        <v>327.4899772</v>
      </c>
      <c r="AB242">
        <v>4166</v>
      </c>
      <c r="AC242">
        <v>3681.1863754999999</v>
      </c>
      <c r="AD242">
        <v>3488.7980505</v>
      </c>
      <c r="AE242">
        <v>44381</v>
      </c>
      <c r="AF242">
        <v>58417.032048000001</v>
      </c>
      <c r="AG242">
        <v>54893.011555999998</v>
      </c>
      <c r="AH242">
        <v>698294</v>
      </c>
      <c r="AI242">
        <v>321412.88926000003</v>
      </c>
      <c r="AJ242">
        <v>318716.93978000002</v>
      </c>
      <c r="AK242">
        <v>4054398.1910000001</v>
      </c>
      <c r="AL242">
        <v>981099.95796999999</v>
      </c>
      <c r="AM242">
        <v>930042.36100999999</v>
      </c>
      <c r="AN242">
        <v>11831068.874</v>
      </c>
      <c r="AO242">
        <v>357099.63134000002</v>
      </c>
      <c r="AP242">
        <v>360023.57889</v>
      </c>
      <c r="AQ242">
        <v>4579859.9469999997</v>
      </c>
      <c r="AR242">
        <v>2614</v>
      </c>
      <c r="AS242">
        <v>1162</v>
      </c>
      <c r="AT242">
        <v>718</v>
      </c>
      <c r="AU242">
        <v>1104</v>
      </c>
      <c r="AV242">
        <v>1564</v>
      </c>
      <c r="AW242">
        <v>1598</v>
      </c>
      <c r="AX242">
        <v>3033</v>
      </c>
      <c r="AY242">
        <v>830</v>
      </c>
      <c r="AZ242">
        <v>303</v>
      </c>
      <c r="BA242">
        <v>7339</v>
      </c>
      <c r="BB242">
        <v>15955</v>
      </c>
      <c r="BC242">
        <v>21087</v>
      </c>
      <c r="BD242" s="24">
        <f t="shared" si="3"/>
        <v>14</v>
      </c>
    </row>
    <row r="243" spans="1:56" x14ac:dyDescent="0.35">
      <c r="A243" t="s">
        <v>199</v>
      </c>
      <c r="B243" s="18" t="s">
        <v>200</v>
      </c>
      <c r="C243" s="3">
        <v>2624</v>
      </c>
      <c r="D243" s="3">
        <v>2212</v>
      </c>
      <c r="E243" s="3">
        <v>1603</v>
      </c>
      <c r="F243" s="3">
        <v>977</v>
      </c>
      <c r="G243" s="3">
        <v>2419</v>
      </c>
      <c r="H243" s="3">
        <v>1573</v>
      </c>
      <c r="I243" s="3">
        <v>922</v>
      </c>
      <c r="J243" s="3">
        <v>407</v>
      </c>
      <c r="K243" s="3">
        <v>12737</v>
      </c>
      <c r="L243" s="3">
        <v>0</v>
      </c>
      <c r="M243" s="3">
        <v>265</v>
      </c>
      <c r="N243" s="3">
        <v>3203</v>
      </c>
      <c r="O243" s="3">
        <v>5516</v>
      </c>
      <c r="P243" s="3">
        <v>3753</v>
      </c>
      <c r="Q243" s="4">
        <v>340.05630353999999</v>
      </c>
      <c r="R243" s="5">
        <v>310.1986339</v>
      </c>
      <c r="S243" s="3">
        <v>3951</v>
      </c>
      <c r="T243" s="5">
        <v>3869.6513522999999</v>
      </c>
      <c r="U243" s="5">
        <v>3826.6467770999998</v>
      </c>
      <c r="V243" s="3">
        <v>48740</v>
      </c>
      <c r="W243">
        <v>317.56079389000001</v>
      </c>
      <c r="X243">
        <v>292.53356363</v>
      </c>
      <c r="Y243">
        <v>3726</v>
      </c>
      <c r="Z243">
        <v>353.60356336000001</v>
      </c>
      <c r="AA243">
        <v>354.08651959000002</v>
      </c>
      <c r="AB243">
        <v>4510</v>
      </c>
      <c r="AC243">
        <v>3213.4362805000001</v>
      </c>
      <c r="AD243">
        <v>2967.8888277999999</v>
      </c>
      <c r="AE243">
        <v>37802</v>
      </c>
      <c r="AF243">
        <v>41161.617912000002</v>
      </c>
      <c r="AG243">
        <v>37578.315145</v>
      </c>
      <c r="AH243">
        <v>478635</v>
      </c>
      <c r="AI243">
        <v>450937.08146999998</v>
      </c>
      <c r="AJ243">
        <v>447376.36888000002</v>
      </c>
      <c r="AK243">
        <v>5698232.8103999998</v>
      </c>
      <c r="AL243">
        <v>838544.78359000001</v>
      </c>
      <c r="AM243">
        <v>774268.59250000003</v>
      </c>
      <c r="AN243">
        <v>9861859.0626999997</v>
      </c>
      <c r="AO243">
        <v>386158.59891</v>
      </c>
      <c r="AP243">
        <v>390169.31225999998</v>
      </c>
      <c r="AQ243">
        <v>4969586.5302999998</v>
      </c>
      <c r="AR243">
        <v>2590</v>
      </c>
      <c r="AS243">
        <v>1131</v>
      </c>
      <c r="AT243">
        <v>654</v>
      </c>
      <c r="AU243">
        <v>1070</v>
      </c>
      <c r="AV243">
        <v>1360</v>
      </c>
      <c r="AW243">
        <v>1296</v>
      </c>
      <c r="AX243">
        <v>3149</v>
      </c>
      <c r="AY243">
        <v>1077</v>
      </c>
      <c r="AZ243">
        <v>284</v>
      </c>
      <c r="BA243">
        <v>6839</v>
      </c>
      <c r="BB243">
        <v>13436</v>
      </c>
      <c r="BC243">
        <v>17527</v>
      </c>
      <c r="BD243" s="24">
        <f t="shared" si="3"/>
        <v>14</v>
      </c>
    </row>
    <row r="244" spans="1:56" x14ac:dyDescent="0.35">
      <c r="A244" t="s">
        <v>413</v>
      </c>
      <c r="B244" s="18" t="s">
        <v>414</v>
      </c>
      <c r="C244" s="3">
        <v>2838</v>
      </c>
      <c r="D244" s="3">
        <v>2292</v>
      </c>
      <c r="E244" s="3">
        <v>1509</v>
      </c>
      <c r="F244" s="3">
        <v>940</v>
      </c>
      <c r="G244" s="3">
        <v>2793</v>
      </c>
      <c r="H244" s="3">
        <v>1786</v>
      </c>
      <c r="I244" s="3">
        <v>1052</v>
      </c>
      <c r="J244" s="3">
        <v>445</v>
      </c>
      <c r="K244" s="3">
        <v>13655</v>
      </c>
      <c r="L244" s="3">
        <v>0</v>
      </c>
      <c r="M244" s="3">
        <v>1201</v>
      </c>
      <c r="N244" s="3">
        <v>4635</v>
      </c>
      <c r="O244" s="3">
        <v>4860</v>
      </c>
      <c r="P244" s="3">
        <v>2959</v>
      </c>
      <c r="Q244" s="4">
        <v>323.58196427000001</v>
      </c>
      <c r="R244" s="4">
        <v>299.59721714</v>
      </c>
      <c r="S244" s="3">
        <v>4091</v>
      </c>
      <c r="T244" s="5">
        <v>2587.6334867999999</v>
      </c>
      <c r="U244" s="5">
        <v>2578.9088246000001</v>
      </c>
      <c r="V244" s="3">
        <v>35215</v>
      </c>
      <c r="W244">
        <v>327.14725754</v>
      </c>
      <c r="X244">
        <v>306.04174295000001</v>
      </c>
      <c r="Y244">
        <v>4179</v>
      </c>
      <c r="Z244">
        <v>399.08864571999999</v>
      </c>
      <c r="AA244">
        <v>405.41926033999999</v>
      </c>
      <c r="AB244">
        <v>5536</v>
      </c>
      <c r="AC244">
        <v>3156.4965578000001</v>
      </c>
      <c r="AD244">
        <v>2950.1281582000001</v>
      </c>
      <c r="AE244">
        <v>40284</v>
      </c>
      <c r="AF244">
        <v>37681.256433000002</v>
      </c>
      <c r="AG244">
        <v>34907.652873999999</v>
      </c>
      <c r="AH244">
        <v>476664</v>
      </c>
      <c r="AI244">
        <v>299218.53456</v>
      </c>
      <c r="AJ244">
        <v>298900.05186000001</v>
      </c>
      <c r="AK244">
        <v>4081480.2080999999</v>
      </c>
      <c r="AL244">
        <v>877596.78004999994</v>
      </c>
      <c r="AM244">
        <v>821624.67668000003</v>
      </c>
      <c r="AN244">
        <v>11219284.960000001</v>
      </c>
      <c r="AO244">
        <v>413403.31232999999</v>
      </c>
      <c r="AP244">
        <v>423607.83470000001</v>
      </c>
      <c r="AQ244">
        <v>5784364.9829000002</v>
      </c>
      <c r="AR244">
        <v>2898</v>
      </c>
      <c r="AS244">
        <v>1110</v>
      </c>
      <c r="AT244">
        <v>593</v>
      </c>
      <c r="AU244">
        <v>1381</v>
      </c>
      <c r="AV244">
        <v>1543</v>
      </c>
      <c r="AW244">
        <v>1255</v>
      </c>
      <c r="AX244">
        <v>4390</v>
      </c>
      <c r="AY244">
        <v>910</v>
      </c>
      <c r="AZ244">
        <v>236</v>
      </c>
      <c r="BA244">
        <v>7755</v>
      </c>
      <c r="BB244">
        <v>15092</v>
      </c>
      <c r="BC244">
        <v>17437</v>
      </c>
      <c r="BD244" s="24">
        <f t="shared" si="3"/>
        <v>13</v>
      </c>
    </row>
    <row r="245" spans="1:56" x14ac:dyDescent="0.35">
      <c r="A245" t="s">
        <v>425</v>
      </c>
      <c r="B245" s="18" t="s">
        <v>426</v>
      </c>
      <c r="C245" s="3">
        <v>1489</v>
      </c>
      <c r="D245" s="3">
        <v>1159</v>
      </c>
      <c r="E245" s="3">
        <v>792</v>
      </c>
      <c r="F245" s="3">
        <v>538</v>
      </c>
      <c r="G245" s="3">
        <v>1429</v>
      </c>
      <c r="H245" s="3">
        <v>1000</v>
      </c>
      <c r="I245" s="3">
        <v>533</v>
      </c>
      <c r="J245" s="3">
        <v>244</v>
      </c>
      <c r="K245" s="3">
        <v>7184</v>
      </c>
      <c r="L245" s="3">
        <v>0</v>
      </c>
      <c r="M245" s="3">
        <v>0</v>
      </c>
      <c r="N245" s="3">
        <v>406</v>
      </c>
      <c r="O245" s="3">
        <v>2832</v>
      </c>
      <c r="P245" s="3">
        <v>3946</v>
      </c>
      <c r="Q245" s="4">
        <v>463.90635899</v>
      </c>
      <c r="R245" s="4">
        <v>404.92761693</v>
      </c>
      <c r="S245" s="3">
        <v>2909</v>
      </c>
      <c r="T245" s="5">
        <v>3285.1726936</v>
      </c>
      <c r="U245" s="5">
        <v>3287.1659242999999</v>
      </c>
      <c r="V245" s="3">
        <v>23615</v>
      </c>
      <c r="W245">
        <v>385.69166243000001</v>
      </c>
      <c r="X245">
        <v>339.36525612000003</v>
      </c>
      <c r="Y245">
        <v>2438</v>
      </c>
      <c r="Z245">
        <v>329.83283116000001</v>
      </c>
      <c r="AA245">
        <v>334.35412027000001</v>
      </c>
      <c r="AB245">
        <v>2402</v>
      </c>
      <c r="AC245">
        <v>4428.6649507000002</v>
      </c>
      <c r="AD245">
        <v>3895.3229399000002</v>
      </c>
      <c r="AE245">
        <v>27984</v>
      </c>
      <c r="AF245">
        <v>56833.965426000002</v>
      </c>
      <c r="AG245">
        <v>49625.695991000001</v>
      </c>
      <c r="AH245">
        <v>356511</v>
      </c>
      <c r="AI245">
        <v>383770.18492000003</v>
      </c>
      <c r="AJ245">
        <v>385041.32683999999</v>
      </c>
      <c r="AK245">
        <v>2766136.892</v>
      </c>
      <c r="AL245">
        <v>1104298.1074000001</v>
      </c>
      <c r="AM245">
        <v>971424.08961999998</v>
      </c>
      <c r="AN245">
        <v>6978710.6597999996</v>
      </c>
      <c r="AO245">
        <v>346226.59191000002</v>
      </c>
      <c r="AP245">
        <v>355093.19310999999</v>
      </c>
      <c r="AQ245">
        <v>2550989.4992999998</v>
      </c>
      <c r="AR245">
        <v>1432</v>
      </c>
      <c r="AS245">
        <v>668</v>
      </c>
      <c r="AT245">
        <v>389</v>
      </c>
      <c r="AU245">
        <v>714</v>
      </c>
      <c r="AV245">
        <v>873</v>
      </c>
      <c r="AW245">
        <v>851</v>
      </c>
      <c r="AX245">
        <v>1727</v>
      </c>
      <c r="AY245">
        <v>520</v>
      </c>
      <c r="AZ245">
        <v>155</v>
      </c>
      <c r="BA245">
        <v>4119</v>
      </c>
      <c r="BB245">
        <v>9858</v>
      </c>
      <c r="BC245">
        <v>14007</v>
      </c>
      <c r="BD245" s="24">
        <f t="shared" si="3"/>
        <v>22</v>
      </c>
    </row>
    <row r="246" spans="1:56" x14ac:dyDescent="0.35">
      <c r="A246" t="s">
        <v>461</v>
      </c>
      <c r="B246" s="18" t="s">
        <v>462</v>
      </c>
      <c r="C246" s="3">
        <v>2687</v>
      </c>
      <c r="D246" s="3">
        <v>2006</v>
      </c>
      <c r="E246" s="3">
        <v>1406</v>
      </c>
      <c r="F246" s="3">
        <v>1037</v>
      </c>
      <c r="G246" s="3">
        <v>2463</v>
      </c>
      <c r="H246" s="3">
        <v>1661</v>
      </c>
      <c r="I246" s="3">
        <v>864</v>
      </c>
      <c r="J246" s="3">
        <v>448</v>
      </c>
      <c r="K246" s="3">
        <v>12572</v>
      </c>
      <c r="L246" s="3">
        <v>0</v>
      </c>
      <c r="M246" s="3">
        <v>200</v>
      </c>
      <c r="N246" s="3">
        <v>1731</v>
      </c>
      <c r="O246" s="3">
        <v>2236</v>
      </c>
      <c r="P246" s="3">
        <v>8405</v>
      </c>
      <c r="Q246" s="4">
        <v>342.57448851999999</v>
      </c>
      <c r="R246" s="4">
        <v>300.11135856999999</v>
      </c>
      <c r="S246" s="3">
        <v>3773</v>
      </c>
      <c r="T246" s="5">
        <v>2888.8819718999998</v>
      </c>
      <c r="U246" s="5">
        <v>2874.8011454000002</v>
      </c>
      <c r="V246" s="3">
        <v>36142</v>
      </c>
      <c r="W246">
        <v>343.86909704999999</v>
      </c>
      <c r="X246">
        <v>303.61119948999999</v>
      </c>
      <c r="Y246">
        <v>3817</v>
      </c>
      <c r="Z246">
        <v>315.04745961999998</v>
      </c>
      <c r="AA246">
        <v>315.94018454000002</v>
      </c>
      <c r="AB246">
        <v>3972</v>
      </c>
      <c r="AC246">
        <v>3019.2026064000001</v>
      </c>
      <c r="AD246">
        <v>2667.3560293</v>
      </c>
      <c r="AE246">
        <v>33534</v>
      </c>
      <c r="AF246">
        <v>42573.369846000001</v>
      </c>
      <c r="AG246">
        <v>37324.928412000001</v>
      </c>
      <c r="AH246">
        <v>469249</v>
      </c>
      <c r="AI246">
        <v>337854.00543999998</v>
      </c>
      <c r="AJ246">
        <v>337017.69618999999</v>
      </c>
      <c r="AK246">
        <v>4236986.4764999999</v>
      </c>
      <c r="AL246">
        <v>910049.22348000004</v>
      </c>
      <c r="AM246">
        <v>803693.70869999996</v>
      </c>
      <c r="AN246">
        <v>10104037.306</v>
      </c>
      <c r="AO246">
        <v>361428.09178000002</v>
      </c>
      <c r="AP246">
        <v>366878.96707000001</v>
      </c>
      <c r="AQ246">
        <v>4612402.3739999998</v>
      </c>
      <c r="AR246">
        <v>2417</v>
      </c>
      <c r="AS246">
        <v>1110</v>
      </c>
      <c r="AT246">
        <v>562</v>
      </c>
      <c r="AU246">
        <v>1117</v>
      </c>
      <c r="AV246">
        <v>1495</v>
      </c>
      <c r="AW246">
        <v>1205</v>
      </c>
      <c r="AX246">
        <v>2832</v>
      </c>
      <c r="AY246">
        <v>961</v>
      </c>
      <c r="AZ246">
        <v>179</v>
      </c>
      <c r="BA246">
        <v>5998</v>
      </c>
      <c r="BB246">
        <v>12710</v>
      </c>
      <c r="BC246">
        <v>14826</v>
      </c>
      <c r="BD246" s="24">
        <f t="shared" si="3"/>
        <v>17</v>
      </c>
    </row>
    <row r="247" spans="1:56" x14ac:dyDescent="0.35">
      <c r="A247" t="s">
        <v>367</v>
      </c>
      <c r="B247" s="18" t="s">
        <v>368</v>
      </c>
      <c r="C247" s="3">
        <v>2175</v>
      </c>
      <c r="D247" s="3">
        <v>1610</v>
      </c>
      <c r="E247" s="3">
        <v>1040</v>
      </c>
      <c r="F247" s="3">
        <v>641</v>
      </c>
      <c r="G247" s="3">
        <v>1953</v>
      </c>
      <c r="H247" s="3">
        <v>1168</v>
      </c>
      <c r="I247" s="3">
        <v>673</v>
      </c>
      <c r="J247" s="3">
        <v>262</v>
      </c>
      <c r="K247" s="3">
        <v>9522</v>
      </c>
      <c r="L247" s="3">
        <v>257</v>
      </c>
      <c r="M247" s="3">
        <v>774</v>
      </c>
      <c r="N247" s="3">
        <v>2170</v>
      </c>
      <c r="O247" s="3">
        <v>2498</v>
      </c>
      <c r="P247" s="3">
        <v>3823</v>
      </c>
      <c r="Q247" s="4">
        <v>519.80123798</v>
      </c>
      <c r="R247" s="4">
        <v>468.80907372000001</v>
      </c>
      <c r="S247" s="3">
        <v>4464</v>
      </c>
      <c r="T247" s="5">
        <v>3015.1638189999999</v>
      </c>
      <c r="U247" s="5">
        <v>3009.6618357000002</v>
      </c>
      <c r="V247" s="3">
        <v>28658</v>
      </c>
      <c r="W247">
        <v>385.60922664999998</v>
      </c>
      <c r="X247">
        <v>348.98130644999998</v>
      </c>
      <c r="Y247">
        <v>3323</v>
      </c>
      <c r="Z247">
        <v>393.94921747000001</v>
      </c>
      <c r="AA247">
        <v>399.28586431000002</v>
      </c>
      <c r="AB247">
        <v>3802</v>
      </c>
      <c r="AC247">
        <v>3961.935583</v>
      </c>
      <c r="AD247">
        <v>3572.673808</v>
      </c>
      <c r="AE247">
        <v>34019</v>
      </c>
      <c r="AF247">
        <v>61840.760845999997</v>
      </c>
      <c r="AG247">
        <v>55744.276413</v>
      </c>
      <c r="AH247">
        <v>530797</v>
      </c>
      <c r="AI247">
        <v>312063.51986</v>
      </c>
      <c r="AJ247">
        <v>311701.02664</v>
      </c>
      <c r="AK247">
        <v>2968017.1757</v>
      </c>
      <c r="AL247">
        <v>1072109.0234000001</v>
      </c>
      <c r="AM247">
        <v>968174.39601000003</v>
      </c>
      <c r="AN247">
        <v>9218956.5987999998</v>
      </c>
      <c r="AO247">
        <v>381854.89685000002</v>
      </c>
      <c r="AP247">
        <v>391637.40912000003</v>
      </c>
      <c r="AQ247">
        <v>3729171.4097000002</v>
      </c>
      <c r="AR247">
        <v>2008</v>
      </c>
      <c r="AS247">
        <v>927</v>
      </c>
      <c r="AT247">
        <v>536</v>
      </c>
      <c r="AU247">
        <v>1025</v>
      </c>
      <c r="AV247">
        <v>1153</v>
      </c>
      <c r="AW247">
        <v>1145</v>
      </c>
      <c r="AX247">
        <v>2534</v>
      </c>
      <c r="AY247">
        <v>957</v>
      </c>
      <c r="AZ247">
        <v>311</v>
      </c>
      <c r="BA247">
        <v>6185</v>
      </c>
      <c r="BB247">
        <v>11989</v>
      </c>
      <c r="BC247">
        <v>15845</v>
      </c>
      <c r="BD247" s="24">
        <f t="shared" si="3"/>
        <v>12</v>
      </c>
    </row>
    <row r="248" spans="1:56" x14ac:dyDescent="0.35">
      <c r="A248" t="s">
        <v>471</v>
      </c>
      <c r="B248" s="18" t="s">
        <v>472</v>
      </c>
      <c r="C248" s="3">
        <v>3697</v>
      </c>
      <c r="D248" s="3">
        <v>3018</v>
      </c>
      <c r="E248" s="3">
        <v>2079</v>
      </c>
      <c r="F248" s="3">
        <v>1523</v>
      </c>
      <c r="G248" s="3">
        <v>3305</v>
      </c>
      <c r="H248" s="3">
        <v>2367</v>
      </c>
      <c r="I248" s="3">
        <v>1360</v>
      </c>
      <c r="J248" s="3">
        <v>602</v>
      </c>
      <c r="K248" s="3">
        <v>17951</v>
      </c>
      <c r="L248" s="3">
        <v>893</v>
      </c>
      <c r="M248" s="3">
        <v>2616</v>
      </c>
      <c r="N248" s="3">
        <v>6210</v>
      </c>
      <c r="O248" s="3">
        <v>5867</v>
      </c>
      <c r="P248" s="3">
        <v>2365</v>
      </c>
      <c r="Q248" s="4">
        <v>402.58976008000002</v>
      </c>
      <c r="R248" s="4">
        <v>395.29831207000001</v>
      </c>
      <c r="S248" s="3">
        <v>7096</v>
      </c>
      <c r="T248" s="5">
        <v>2529.6854604</v>
      </c>
      <c r="U248" s="5">
        <v>2505.0415019000002</v>
      </c>
      <c r="V248" s="3">
        <v>44968</v>
      </c>
      <c r="W248">
        <v>355.82024181999998</v>
      </c>
      <c r="X248">
        <v>352.62659461999999</v>
      </c>
      <c r="Y248">
        <v>6330</v>
      </c>
      <c r="Z248">
        <v>325.4101445</v>
      </c>
      <c r="AA248">
        <v>324.82870035000002</v>
      </c>
      <c r="AB248">
        <v>5831</v>
      </c>
      <c r="AC248">
        <v>3072.3015925999998</v>
      </c>
      <c r="AD248">
        <v>3054.6487661000001</v>
      </c>
      <c r="AE248">
        <v>54834</v>
      </c>
      <c r="AF248">
        <v>45903.160326999998</v>
      </c>
      <c r="AG248">
        <v>45132.360313999998</v>
      </c>
      <c r="AH248">
        <v>810171</v>
      </c>
      <c r="AI248">
        <v>281862.74378000002</v>
      </c>
      <c r="AJ248">
        <v>279824.29372999998</v>
      </c>
      <c r="AK248">
        <v>5023125.8967000004</v>
      </c>
      <c r="AL248">
        <v>877214.16197000002</v>
      </c>
      <c r="AM248">
        <v>872166.07209999999</v>
      </c>
      <c r="AN248">
        <v>15656253.16</v>
      </c>
      <c r="AO248">
        <v>353330.09278000001</v>
      </c>
      <c r="AP248">
        <v>353438.74229999998</v>
      </c>
      <c r="AQ248">
        <v>6344578.8630999997</v>
      </c>
      <c r="AR248">
        <v>3629</v>
      </c>
      <c r="AS248">
        <v>1635</v>
      </c>
      <c r="AT248">
        <v>1014</v>
      </c>
      <c r="AU248">
        <v>1869</v>
      </c>
      <c r="AV248">
        <v>2234</v>
      </c>
      <c r="AW248">
        <v>2227</v>
      </c>
      <c r="AX248">
        <v>4328</v>
      </c>
      <c r="AY248">
        <v>1121</v>
      </c>
      <c r="AZ248">
        <v>382</v>
      </c>
      <c r="BA248">
        <v>10058</v>
      </c>
      <c r="BB248">
        <v>18768</v>
      </c>
      <c r="BC248">
        <v>26008</v>
      </c>
      <c r="BD248" s="24">
        <f t="shared" si="3"/>
        <v>14</v>
      </c>
    </row>
    <row r="249" spans="1:56" x14ac:dyDescent="0.35">
      <c r="A249" t="s">
        <v>485</v>
      </c>
      <c r="B249" s="18" t="s">
        <v>486</v>
      </c>
      <c r="C249" s="3">
        <v>2559</v>
      </c>
      <c r="D249" s="3">
        <v>1850</v>
      </c>
      <c r="E249" s="3">
        <v>1165</v>
      </c>
      <c r="F249" s="3">
        <v>782</v>
      </c>
      <c r="G249" s="3">
        <v>2309</v>
      </c>
      <c r="H249" s="3">
        <v>1427</v>
      </c>
      <c r="I249" s="3">
        <v>717</v>
      </c>
      <c r="J249" s="3">
        <v>287</v>
      </c>
      <c r="K249" s="3">
        <v>11096</v>
      </c>
      <c r="L249" s="3">
        <v>107</v>
      </c>
      <c r="M249" s="3">
        <v>1002</v>
      </c>
      <c r="N249" s="3">
        <v>2221</v>
      </c>
      <c r="O249" s="3">
        <v>4446</v>
      </c>
      <c r="P249" s="3">
        <v>3320</v>
      </c>
      <c r="Q249" s="4">
        <v>503.71386080000002</v>
      </c>
      <c r="R249" s="4">
        <v>452.32516221999998</v>
      </c>
      <c r="S249" s="3">
        <v>5019</v>
      </c>
      <c r="T249" s="5">
        <v>4396.0864048000003</v>
      </c>
      <c r="U249" s="5">
        <v>4377.9740447000004</v>
      </c>
      <c r="V249" s="3">
        <v>48578</v>
      </c>
      <c r="W249">
        <v>398.01855999999998</v>
      </c>
      <c r="X249">
        <v>358.68781543</v>
      </c>
      <c r="Y249">
        <v>3980</v>
      </c>
      <c r="Z249">
        <v>360.31085790999998</v>
      </c>
      <c r="AA249">
        <v>366.16798846</v>
      </c>
      <c r="AB249">
        <v>4063</v>
      </c>
      <c r="AC249">
        <v>4158.7556271000003</v>
      </c>
      <c r="AD249">
        <v>3731.9754867000001</v>
      </c>
      <c r="AE249">
        <v>41410</v>
      </c>
      <c r="AF249">
        <v>59052.522647999998</v>
      </c>
      <c r="AG249">
        <v>52989.185292000002</v>
      </c>
      <c r="AH249">
        <v>587968</v>
      </c>
      <c r="AI249">
        <v>442988.03061000002</v>
      </c>
      <c r="AJ249">
        <v>441411.63111999998</v>
      </c>
      <c r="AK249">
        <v>4897903.4589</v>
      </c>
      <c r="AL249">
        <v>1093623.1043</v>
      </c>
      <c r="AM249">
        <v>983290.45729000005</v>
      </c>
      <c r="AN249">
        <v>10910590.914000001</v>
      </c>
      <c r="AO249">
        <v>400224.71583</v>
      </c>
      <c r="AP249">
        <v>412110.09555999999</v>
      </c>
      <c r="AQ249">
        <v>4572773.6202999996</v>
      </c>
      <c r="AR249">
        <v>2006</v>
      </c>
      <c r="AS249">
        <v>1049</v>
      </c>
      <c r="AT249">
        <v>728</v>
      </c>
      <c r="AU249">
        <v>982</v>
      </c>
      <c r="AV249">
        <v>1394</v>
      </c>
      <c r="AW249">
        <v>1604</v>
      </c>
      <c r="AX249">
        <v>2690</v>
      </c>
      <c r="AY249">
        <v>1032</v>
      </c>
      <c r="AZ249">
        <v>341</v>
      </c>
      <c r="BA249">
        <v>5323</v>
      </c>
      <c r="BB249">
        <v>12853</v>
      </c>
      <c r="BC249">
        <v>23234</v>
      </c>
      <c r="BD249" s="24">
        <f t="shared" si="3"/>
        <v>19</v>
      </c>
    </row>
    <row r="250" spans="1:56" x14ac:dyDescent="0.35">
      <c r="A250" t="s">
        <v>615</v>
      </c>
      <c r="B250" s="18" t="s">
        <v>616</v>
      </c>
      <c r="C250" s="3">
        <v>3108</v>
      </c>
      <c r="D250" s="3">
        <v>2516</v>
      </c>
      <c r="E250" s="3">
        <v>1705</v>
      </c>
      <c r="F250" s="3">
        <v>1030</v>
      </c>
      <c r="G250" s="3">
        <v>2475</v>
      </c>
      <c r="H250" s="3">
        <v>1666</v>
      </c>
      <c r="I250" s="3">
        <v>828</v>
      </c>
      <c r="J250" s="3">
        <v>360</v>
      </c>
      <c r="K250" s="3">
        <v>13688</v>
      </c>
      <c r="L250" s="3">
        <v>5949</v>
      </c>
      <c r="M250" s="3">
        <v>2687</v>
      </c>
      <c r="N250" s="3">
        <v>2134</v>
      </c>
      <c r="O250" s="3">
        <v>1073</v>
      </c>
      <c r="P250" s="3">
        <v>1845</v>
      </c>
      <c r="Q250" s="4">
        <v>693.86662549000005</v>
      </c>
      <c r="R250" s="4">
        <v>776.30040912000004</v>
      </c>
      <c r="S250" s="3">
        <v>10626</v>
      </c>
      <c r="T250" s="5">
        <v>4946.1603353999999</v>
      </c>
      <c r="U250" s="5">
        <v>4998.4658095000004</v>
      </c>
      <c r="V250" s="3">
        <v>68419</v>
      </c>
      <c r="W250">
        <v>420.74719406000003</v>
      </c>
      <c r="X250">
        <v>464.78667445999997</v>
      </c>
      <c r="Y250">
        <v>6362</v>
      </c>
      <c r="Z250">
        <v>540.63590966000004</v>
      </c>
      <c r="AA250">
        <v>533.53302162</v>
      </c>
      <c r="AB250">
        <v>7303</v>
      </c>
      <c r="AC250">
        <v>5398.2070683000002</v>
      </c>
      <c r="AD250">
        <v>5963.9099942000003</v>
      </c>
      <c r="AE250">
        <v>81634</v>
      </c>
      <c r="AF250">
        <v>79401.131903000001</v>
      </c>
      <c r="AG250">
        <v>88702.147867000007</v>
      </c>
      <c r="AH250">
        <v>1214155</v>
      </c>
      <c r="AI250">
        <v>491923.48272000003</v>
      </c>
      <c r="AJ250">
        <v>495309.21262000001</v>
      </c>
      <c r="AK250">
        <v>6779792.5022999998</v>
      </c>
      <c r="AL250">
        <v>1270990.8883</v>
      </c>
      <c r="AM250">
        <v>1402186.5171000001</v>
      </c>
      <c r="AN250">
        <v>19193129.046</v>
      </c>
      <c r="AO250">
        <v>573948.55596999999</v>
      </c>
      <c r="AP250">
        <v>558832.45715999999</v>
      </c>
      <c r="AQ250">
        <v>7649298.6736000003</v>
      </c>
      <c r="AR250">
        <v>3233</v>
      </c>
      <c r="AS250">
        <v>1511</v>
      </c>
      <c r="AT250">
        <v>1414</v>
      </c>
      <c r="AU250">
        <v>1403</v>
      </c>
      <c r="AV250">
        <v>1949</v>
      </c>
      <c r="AW250">
        <v>3010</v>
      </c>
      <c r="AX250">
        <v>5223</v>
      </c>
      <c r="AY250">
        <v>1460</v>
      </c>
      <c r="AZ250">
        <v>620</v>
      </c>
      <c r="BA250">
        <v>8460</v>
      </c>
      <c r="BB250">
        <v>20359</v>
      </c>
      <c r="BC250">
        <v>52815</v>
      </c>
      <c r="BD250" s="24">
        <f t="shared" si="3"/>
        <v>14</v>
      </c>
    </row>
    <row r="251" spans="1:56" x14ac:dyDescent="0.35">
      <c r="A251" t="s">
        <v>150</v>
      </c>
      <c r="B251" s="18" t="s">
        <v>151</v>
      </c>
      <c r="C251" s="3">
        <v>3227</v>
      </c>
      <c r="D251" s="3">
        <v>2771</v>
      </c>
      <c r="E251" s="3">
        <v>1975</v>
      </c>
      <c r="F251" s="3">
        <v>1304</v>
      </c>
      <c r="G251" s="3">
        <v>2622</v>
      </c>
      <c r="H251" s="3">
        <v>1909</v>
      </c>
      <c r="I251" s="3">
        <v>1147</v>
      </c>
      <c r="J251" s="3">
        <v>489</v>
      </c>
      <c r="K251" s="3">
        <v>15444</v>
      </c>
      <c r="L251" s="3">
        <v>3763</v>
      </c>
      <c r="M251" s="3">
        <v>5067</v>
      </c>
      <c r="N251" s="3">
        <v>3151</v>
      </c>
      <c r="O251" s="3">
        <v>2273</v>
      </c>
      <c r="P251" s="3">
        <v>1190</v>
      </c>
      <c r="Q251" s="4">
        <v>392.50332472999997</v>
      </c>
      <c r="R251" s="4">
        <v>430.97643097999998</v>
      </c>
      <c r="S251" s="3">
        <v>6656</v>
      </c>
      <c r="T251" s="5">
        <v>2270.9275604999998</v>
      </c>
      <c r="U251" s="5">
        <v>2270.4610204999999</v>
      </c>
      <c r="V251" s="3">
        <v>35065</v>
      </c>
      <c r="W251">
        <v>397.83806177999998</v>
      </c>
      <c r="X251">
        <v>435.83268583</v>
      </c>
      <c r="Y251">
        <v>6731</v>
      </c>
      <c r="Z251">
        <v>253.78931997999999</v>
      </c>
      <c r="AA251">
        <v>249.54674954999999</v>
      </c>
      <c r="AB251">
        <v>3854</v>
      </c>
      <c r="AC251">
        <v>4399.5551486000004</v>
      </c>
      <c r="AD251">
        <v>4837.7363377000001</v>
      </c>
      <c r="AE251">
        <v>74714</v>
      </c>
      <c r="AF251">
        <v>48994.314893000002</v>
      </c>
      <c r="AG251">
        <v>53837.930588000003</v>
      </c>
      <c r="AH251">
        <v>831473</v>
      </c>
      <c r="AI251">
        <v>265971.85236000002</v>
      </c>
      <c r="AJ251">
        <v>265804.66506000003</v>
      </c>
      <c r="AK251">
        <v>4105087.2472000001</v>
      </c>
      <c r="AL251">
        <v>1084647.9676000001</v>
      </c>
      <c r="AM251">
        <v>1190685.6813999999</v>
      </c>
      <c r="AN251">
        <v>18388949.662999999</v>
      </c>
      <c r="AO251">
        <v>290817.30625999998</v>
      </c>
      <c r="AP251">
        <v>282410.96437</v>
      </c>
      <c r="AQ251">
        <v>4361554.9336999999</v>
      </c>
      <c r="AR251">
        <v>2396</v>
      </c>
      <c r="AS251">
        <v>1824</v>
      </c>
      <c r="AT251">
        <v>1192</v>
      </c>
      <c r="AU251">
        <v>1507</v>
      </c>
      <c r="AV251">
        <v>2471</v>
      </c>
      <c r="AW251">
        <v>2753</v>
      </c>
      <c r="AX251">
        <v>2341</v>
      </c>
      <c r="AY251">
        <v>1065</v>
      </c>
      <c r="AZ251">
        <v>448</v>
      </c>
      <c r="BA251">
        <v>9575</v>
      </c>
      <c r="BB251">
        <v>26284</v>
      </c>
      <c r="BC251">
        <v>38855</v>
      </c>
      <c r="BD251" s="24">
        <f t="shared" si="3"/>
        <v>11</v>
      </c>
    </row>
    <row r="252" spans="1:56" x14ac:dyDescent="0.35">
      <c r="A252" t="s">
        <v>126</v>
      </c>
      <c r="B252" s="18" t="s">
        <v>127</v>
      </c>
      <c r="C252" s="3">
        <v>3287</v>
      </c>
      <c r="D252" s="3">
        <v>2693</v>
      </c>
      <c r="E252" s="3">
        <v>2089</v>
      </c>
      <c r="F252" s="3">
        <v>1529</v>
      </c>
      <c r="G252" s="3">
        <v>2743</v>
      </c>
      <c r="H252" s="3">
        <v>1997</v>
      </c>
      <c r="I252" s="3">
        <v>1197</v>
      </c>
      <c r="J252" s="3">
        <v>571</v>
      </c>
      <c r="K252" s="3">
        <v>16106</v>
      </c>
      <c r="L252" s="3">
        <v>3148</v>
      </c>
      <c r="M252" s="3">
        <v>3256</v>
      </c>
      <c r="N252" s="3">
        <v>3398</v>
      </c>
      <c r="O252" s="3">
        <v>2724</v>
      </c>
      <c r="P252" s="3">
        <v>3580</v>
      </c>
      <c r="Q252" s="4">
        <v>543.56549742000004</v>
      </c>
      <c r="R252" s="4">
        <v>573.26462188000005</v>
      </c>
      <c r="S252" s="3">
        <v>9233</v>
      </c>
      <c r="T252" s="6">
        <v>2298.7052518</v>
      </c>
      <c r="U252" s="6">
        <v>2280.8270210000001</v>
      </c>
      <c r="V252" s="3">
        <v>36735</v>
      </c>
      <c r="W252">
        <v>442.93349086000001</v>
      </c>
      <c r="X252">
        <v>468.02433875999998</v>
      </c>
      <c r="Y252">
        <v>7538</v>
      </c>
      <c r="Z252">
        <v>354.49170034999997</v>
      </c>
      <c r="AA252">
        <v>346.64100335000001</v>
      </c>
      <c r="AB252">
        <v>5583</v>
      </c>
      <c r="AC252">
        <v>2910.7880246</v>
      </c>
      <c r="AD252">
        <v>3097.2308456000001</v>
      </c>
      <c r="AE252">
        <v>49884</v>
      </c>
      <c r="AF252">
        <v>59489.342049999999</v>
      </c>
      <c r="AG252">
        <v>62823.792375999998</v>
      </c>
      <c r="AH252">
        <v>1011840</v>
      </c>
      <c r="AI252">
        <v>254593.07</v>
      </c>
      <c r="AJ252">
        <v>252884.71346999999</v>
      </c>
      <c r="AK252">
        <v>4072961.1952</v>
      </c>
      <c r="AL252">
        <v>1029881.417</v>
      </c>
      <c r="AM252">
        <v>1092601.0707</v>
      </c>
      <c r="AN252">
        <v>17597432.844000001</v>
      </c>
      <c r="AO252">
        <v>399991.09437000001</v>
      </c>
      <c r="AP252">
        <v>388090.92492999998</v>
      </c>
      <c r="AQ252">
        <v>6250592.4369000001</v>
      </c>
      <c r="AR252">
        <v>2998</v>
      </c>
      <c r="AS252">
        <v>1819</v>
      </c>
      <c r="AT252">
        <v>1379</v>
      </c>
      <c r="AU252">
        <v>1673</v>
      </c>
      <c r="AV252">
        <v>2568</v>
      </c>
      <c r="AW252">
        <v>3297</v>
      </c>
      <c r="AX252">
        <v>3662</v>
      </c>
      <c r="AY252">
        <v>1318</v>
      </c>
      <c r="AZ252">
        <v>603</v>
      </c>
      <c r="BA252">
        <v>7603</v>
      </c>
      <c r="BB252">
        <v>17027</v>
      </c>
      <c r="BC252">
        <v>25254</v>
      </c>
      <c r="BD252" s="24">
        <f t="shared" si="3"/>
        <v>15</v>
      </c>
    </row>
    <row r="253" spans="1:56" x14ac:dyDescent="0.35">
      <c r="A253" t="s">
        <v>699</v>
      </c>
      <c r="B253" s="18" t="s">
        <v>700</v>
      </c>
      <c r="C253" s="3">
        <v>2496</v>
      </c>
      <c r="D253" s="3">
        <v>1853</v>
      </c>
      <c r="E253" s="3">
        <v>1265</v>
      </c>
      <c r="F253" s="3">
        <v>801</v>
      </c>
      <c r="G253" s="3">
        <v>1985</v>
      </c>
      <c r="H253" s="3">
        <v>1311</v>
      </c>
      <c r="I253" s="3">
        <v>721</v>
      </c>
      <c r="J253" s="3">
        <v>365</v>
      </c>
      <c r="K253" s="3">
        <v>10797</v>
      </c>
      <c r="L253" s="3">
        <v>4666</v>
      </c>
      <c r="M253" s="3">
        <v>3441</v>
      </c>
      <c r="N253" s="3">
        <v>1847</v>
      </c>
      <c r="O253" s="3">
        <v>760</v>
      </c>
      <c r="P253" s="3">
        <v>83</v>
      </c>
      <c r="Q253" s="4">
        <v>668.15666764000002</v>
      </c>
      <c r="R253" s="4">
        <v>773.45558951999999</v>
      </c>
      <c r="S253" s="3">
        <v>8351</v>
      </c>
      <c r="T253" s="5">
        <v>4940.3411222000004</v>
      </c>
      <c r="U253" s="6">
        <v>5006.9463740000001</v>
      </c>
      <c r="V253" s="3">
        <v>54060</v>
      </c>
      <c r="W253">
        <v>445.82161830000001</v>
      </c>
      <c r="X253">
        <v>510.41956098999998</v>
      </c>
      <c r="Y253">
        <v>5511</v>
      </c>
      <c r="Z253">
        <v>327.08263656999998</v>
      </c>
      <c r="AA253">
        <v>323.88626470000003</v>
      </c>
      <c r="AB253">
        <v>3497</v>
      </c>
      <c r="AC253">
        <v>4416.2171882000002</v>
      </c>
      <c r="AD253">
        <v>5054.2743355000002</v>
      </c>
      <c r="AE253">
        <v>54571</v>
      </c>
      <c r="AF253">
        <v>83250.238542999999</v>
      </c>
      <c r="AG253">
        <v>96278.132815000004</v>
      </c>
      <c r="AH253">
        <v>1039515</v>
      </c>
      <c r="AI253">
        <v>542572.16330000001</v>
      </c>
      <c r="AJ253">
        <v>547473.45502999995</v>
      </c>
      <c r="AK253">
        <v>5911070.8940000003</v>
      </c>
      <c r="AL253">
        <v>1190746.4850000001</v>
      </c>
      <c r="AM253">
        <v>1362012.6387</v>
      </c>
      <c r="AN253">
        <v>14705650.460000001</v>
      </c>
      <c r="AO253">
        <v>376484.46408000001</v>
      </c>
      <c r="AP253">
        <v>366351.98752000002</v>
      </c>
      <c r="AQ253">
        <v>3955502.4092999999</v>
      </c>
      <c r="AR253">
        <v>2039</v>
      </c>
      <c r="AS253">
        <v>1170</v>
      </c>
      <c r="AT253">
        <v>1116</v>
      </c>
      <c r="AU253">
        <v>1066</v>
      </c>
      <c r="AV253">
        <v>1595</v>
      </c>
      <c r="AW253">
        <v>2850</v>
      </c>
      <c r="AX253">
        <v>2115</v>
      </c>
      <c r="AY253">
        <v>882</v>
      </c>
      <c r="AZ253">
        <v>500</v>
      </c>
      <c r="BA253">
        <v>6644</v>
      </c>
      <c r="BB253">
        <v>13336</v>
      </c>
      <c r="BC253">
        <v>34591</v>
      </c>
      <c r="BD253" s="24">
        <f t="shared" si="3"/>
        <v>9</v>
      </c>
    </row>
    <row r="254" spans="1:56" x14ac:dyDescent="0.35">
      <c r="A254" t="s">
        <v>519</v>
      </c>
      <c r="B254" s="18" t="s">
        <v>520</v>
      </c>
      <c r="C254" s="3">
        <v>1889</v>
      </c>
      <c r="D254" s="3">
        <v>1517</v>
      </c>
      <c r="E254" s="3">
        <v>976</v>
      </c>
      <c r="F254" s="3">
        <v>665</v>
      </c>
      <c r="G254" s="3">
        <v>1633</v>
      </c>
      <c r="H254" s="3">
        <v>1144</v>
      </c>
      <c r="I254" s="3">
        <v>599</v>
      </c>
      <c r="J254" s="3">
        <v>309</v>
      </c>
      <c r="K254" s="3">
        <v>8732</v>
      </c>
      <c r="L254" s="3">
        <v>0</v>
      </c>
      <c r="M254" s="3">
        <v>1026</v>
      </c>
      <c r="N254" s="3">
        <v>2223</v>
      </c>
      <c r="O254" s="3">
        <v>2161</v>
      </c>
      <c r="P254" s="3">
        <v>3322</v>
      </c>
      <c r="Q254" s="4">
        <v>574.17800119000003</v>
      </c>
      <c r="R254" s="4">
        <v>528.51580393999996</v>
      </c>
      <c r="S254" s="3">
        <v>4615</v>
      </c>
      <c r="T254" s="6">
        <v>4729.9544797999997</v>
      </c>
      <c r="U254" s="5">
        <v>4696.8621163999996</v>
      </c>
      <c r="V254" s="3">
        <v>41013</v>
      </c>
      <c r="W254">
        <v>388.02609566000001</v>
      </c>
      <c r="X254">
        <v>359.94044891999999</v>
      </c>
      <c r="Y254">
        <v>3143</v>
      </c>
      <c r="Z254">
        <v>393.75608882</v>
      </c>
      <c r="AA254">
        <v>395.21300961999998</v>
      </c>
      <c r="AB254">
        <v>3451</v>
      </c>
      <c r="AC254">
        <v>3915.2965505000002</v>
      </c>
      <c r="AD254">
        <v>3633.8754008000001</v>
      </c>
      <c r="AE254">
        <v>31731</v>
      </c>
      <c r="AF254">
        <v>71151.287505</v>
      </c>
      <c r="AG254">
        <v>65550.503893999994</v>
      </c>
      <c r="AH254">
        <v>572387</v>
      </c>
      <c r="AI254">
        <v>572834.15732999996</v>
      </c>
      <c r="AJ254">
        <v>570175.13818999997</v>
      </c>
      <c r="AK254">
        <v>4978769.3066999996</v>
      </c>
      <c r="AL254">
        <v>1156608.1244999999</v>
      </c>
      <c r="AM254">
        <v>1073670.6455999999</v>
      </c>
      <c r="AN254">
        <v>9375292.0776000004</v>
      </c>
      <c r="AO254">
        <v>450822.57769000001</v>
      </c>
      <c r="AP254">
        <v>456253.26805999997</v>
      </c>
      <c r="AQ254">
        <v>3984003.5367000001</v>
      </c>
      <c r="AR254">
        <v>1736</v>
      </c>
      <c r="AS254">
        <v>827</v>
      </c>
      <c r="AT254">
        <v>670</v>
      </c>
      <c r="AU254">
        <v>668</v>
      </c>
      <c r="AV254">
        <v>1063</v>
      </c>
      <c r="AW254">
        <v>1412</v>
      </c>
      <c r="AX254">
        <v>2330</v>
      </c>
      <c r="AY254">
        <v>862</v>
      </c>
      <c r="AZ254">
        <v>259</v>
      </c>
      <c r="BA254">
        <v>3802</v>
      </c>
      <c r="BB254">
        <v>8844</v>
      </c>
      <c r="BC254">
        <v>19085</v>
      </c>
      <c r="BD254" s="24">
        <f t="shared" si="3"/>
        <v>10</v>
      </c>
    </row>
    <row r="255" spans="1:56" x14ac:dyDescent="0.35">
      <c r="A255" t="s">
        <v>565</v>
      </c>
      <c r="B255" s="18" t="s">
        <v>566</v>
      </c>
      <c r="C255" s="3">
        <v>2408</v>
      </c>
      <c r="D255" s="3">
        <v>1926</v>
      </c>
      <c r="E255" s="3">
        <v>1366</v>
      </c>
      <c r="F255" s="3">
        <v>936</v>
      </c>
      <c r="G255" s="3">
        <v>2039</v>
      </c>
      <c r="H255" s="3">
        <v>1571</v>
      </c>
      <c r="I255" s="3">
        <v>908</v>
      </c>
      <c r="J255" s="3">
        <v>402</v>
      </c>
      <c r="K255" s="3">
        <v>11556</v>
      </c>
      <c r="L255" s="3">
        <v>0</v>
      </c>
      <c r="M255" s="3">
        <v>267</v>
      </c>
      <c r="N255" s="3">
        <v>1168</v>
      </c>
      <c r="O255" s="3">
        <v>2358</v>
      </c>
      <c r="P255" s="3">
        <v>7763</v>
      </c>
      <c r="Q255" s="4">
        <v>413.02548568999998</v>
      </c>
      <c r="R255" s="4">
        <v>365.61093804000001</v>
      </c>
      <c r="S255" s="3">
        <v>4225</v>
      </c>
      <c r="T255" s="5">
        <v>2933.8405389</v>
      </c>
      <c r="U255" s="5">
        <v>2923.5894773</v>
      </c>
      <c r="V255" s="3">
        <v>33785</v>
      </c>
      <c r="W255">
        <v>415.46055596000002</v>
      </c>
      <c r="X255">
        <v>370.88958116999999</v>
      </c>
      <c r="Y255">
        <v>4286</v>
      </c>
      <c r="Z255">
        <v>308.50380041</v>
      </c>
      <c r="AA255">
        <v>308.49775009000001</v>
      </c>
      <c r="AB255">
        <v>3565</v>
      </c>
      <c r="AC255">
        <v>3910.802968</v>
      </c>
      <c r="AD255">
        <v>3500.7788162000002</v>
      </c>
      <c r="AE255">
        <v>40455</v>
      </c>
      <c r="AF255">
        <v>51342.497754999997</v>
      </c>
      <c r="AG255">
        <v>45504.153685999998</v>
      </c>
      <c r="AH255">
        <v>525846</v>
      </c>
      <c r="AI255">
        <v>333046.17297000001</v>
      </c>
      <c r="AJ255">
        <v>333066.36732000002</v>
      </c>
      <c r="AK255">
        <v>3848914.9407000002</v>
      </c>
      <c r="AL255">
        <v>1095299.6261</v>
      </c>
      <c r="AM255">
        <v>979160.56931000005</v>
      </c>
      <c r="AN255">
        <v>11315179.539000001</v>
      </c>
      <c r="AO255">
        <v>343687.84129000001</v>
      </c>
      <c r="AP255">
        <v>346731.73483999999</v>
      </c>
      <c r="AQ255">
        <v>4006831.9278000002</v>
      </c>
      <c r="AR255">
        <v>2284</v>
      </c>
      <c r="AS255">
        <v>1045</v>
      </c>
      <c r="AT255">
        <v>883</v>
      </c>
      <c r="AU255">
        <v>1062</v>
      </c>
      <c r="AV255">
        <v>1339</v>
      </c>
      <c r="AW255">
        <v>1885</v>
      </c>
      <c r="AX255">
        <v>2550</v>
      </c>
      <c r="AY255">
        <v>689</v>
      </c>
      <c r="AZ255">
        <v>326</v>
      </c>
      <c r="BA255">
        <v>5465</v>
      </c>
      <c r="BB255">
        <v>10866</v>
      </c>
      <c r="BC255">
        <v>24124</v>
      </c>
      <c r="BD255" s="24">
        <f t="shared" si="3"/>
        <v>9</v>
      </c>
    </row>
    <row r="256" spans="1:56" x14ac:dyDescent="0.35">
      <c r="A256" t="s">
        <v>501</v>
      </c>
      <c r="B256" s="18" t="s">
        <v>502</v>
      </c>
      <c r="C256" s="3">
        <v>2293</v>
      </c>
      <c r="D256" s="3">
        <v>1747</v>
      </c>
      <c r="E256" s="3">
        <v>1234</v>
      </c>
      <c r="F256" s="3">
        <v>899</v>
      </c>
      <c r="G256" s="3">
        <v>2158</v>
      </c>
      <c r="H256" s="3">
        <v>1330</v>
      </c>
      <c r="I256" s="3">
        <v>749</v>
      </c>
      <c r="J256" s="3">
        <v>381</v>
      </c>
      <c r="K256" s="3">
        <v>10791</v>
      </c>
      <c r="L256" s="3">
        <v>115</v>
      </c>
      <c r="M256" s="3">
        <v>1690</v>
      </c>
      <c r="N256" s="3">
        <v>4171</v>
      </c>
      <c r="O256" s="3">
        <v>2773</v>
      </c>
      <c r="P256" s="3">
        <v>2042</v>
      </c>
      <c r="Q256" s="4">
        <v>484.82155096999998</v>
      </c>
      <c r="R256" s="4">
        <v>464.46112500999999</v>
      </c>
      <c r="S256" s="3">
        <v>5012</v>
      </c>
      <c r="T256" s="5">
        <v>3467.3826171000001</v>
      </c>
      <c r="U256" s="5">
        <v>3427.2078584000001</v>
      </c>
      <c r="V256" s="3">
        <v>36983</v>
      </c>
      <c r="W256">
        <v>407.28521279</v>
      </c>
      <c r="X256">
        <v>394.12473356999999</v>
      </c>
      <c r="Y256">
        <v>4253</v>
      </c>
      <c r="Z256">
        <v>344.09457125</v>
      </c>
      <c r="AA256">
        <v>344.36104160999997</v>
      </c>
      <c r="AB256">
        <v>3716</v>
      </c>
      <c r="AC256">
        <v>3834.8414622</v>
      </c>
      <c r="AD256">
        <v>3716.6156983000001</v>
      </c>
      <c r="AE256">
        <v>40106</v>
      </c>
      <c r="AF256">
        <v>56809.319951999998</v>
      </c>
      <c r="AG256">
        <v>54492.169399999999</v>
      </c>
      <c r="AH256">
        <v>588025</v>
      </c>
      <c r="AI256">
        <v>392941.54353999998</v>
      </c>
      <c r="AJ256">
        <v>389106.90668000001</v>
      </c>
      <c r="AK256">
        <v>4198852.63</v>
      </c>
      <c r="AL256">
        <v>1107747.4841</v>
      </c>
      <c r="AM256">
        <v>1074371.0212999999</v>
      </c>
      <c r="AN256">
        <v>11593537.691</v>
      </c>
      <c r="AO256">
        <v>417592.06985000003</v>
      </c>
      <c r="AP256">
        <v>420454.84284</v>
      </c>
      <c r="AQ256">
        <v>4537128.2090999996</v>
      </c>
      <c r="AR256">
        <v>2022</v>
      </c>
      <c r="AS256">
        <v>952</v>
      </c>
      <c r="AT256">
        <v>826</v>
      </c>
      <c r="AU256">
        <v>920</v>
      </c>
      <c r="AV256">
        <v>1380</v>
      </c>
      <c r="AW256">
        <v>1953</v>
      </c>
      <c r="AX256">
        <v>2532</v>
      </c>
      <c r="AY256">
        <v>795</v>
      </c>
      <c r="AZ256">
        <v>389</v>
      </c>
      <c r="BA256">
        <v>4973</v>
      </c>
      <c r="BB256">
        <v>12257</v>
      </c>
      <c r="BC256">
        <v>22876</v>
      </c>
      <c r="BD256" s="24">
        <f t="shared" si="3"/>
        <v>14</v>
      </c>
    </row>
    <row r="257" spans="1:56" x14ac:dyDescent="0.35">
      <c r="A257" t="s">
        <v>597</v>
      </c>
      <c r="B257" s="18" t="s">
        <v>598</v>
      </c>
      <c r="C257" s="3">
        <v>3749</v>
      </c>
      <c r="D257" s="3">
        <v>2548</v>
      </c>
      <c r="E257" s="3">
        <v>1509</v>
      </c>
      <c r="F257" s="3">
        <v>977</v>
      </c>
      <c r="G257" s="3">
        <v>3184</v>
      </c>
      <c r="H257" s="3">
        <v>1955</v>
      </c>
      <c r="I257" s="3">
        <v>925</v>
      </c>
      <c r="J257" s="3">
        <v>319</v>
      </c>
      <c r="K257" s="3">
        <v>15166</v>
      </c>
      <c r="L257" s="3">
        <v>5068</v>
      </c>
      <c r="M257" s="3">
        <v>3079</v>
      </c>
      <c r="N257" s="3">
        <v>2166</v>
      </c>
      <c r="O257" s="3">
        <v>2631</v>
      </c>
      <c r="P257" s="3">
        <v>2222</v>
      </c>
      <c r="Q257" s="4">
        <v>492.63366094000003</v>
      </c>
      <c r="R257" s="4">
        <v>515.82487142000002</v>
      </c>
      <c r="S257" s="3">
        <v>7823</v>
      </c>
      <c r="T257" s="5">
        <v>4016.0889612000001</v>
      </c>
      <c r="U257" s="5">
        <v>4087.4324145999999</v>
      </c>
      <c r="V257" s="3">
        <v>61990</v>
      </c>
      <c r="W257">
        <v>436.60495238999999</v>
      </c>
      <c r="X257">
        <v>451.33852037000003</v>
      </c>
      <c r="Y257">
        <v>6845</v>
      </c>
      <c r="Z257">
        <v>329.60071341999998</v>
      </c>
      <c r="AA257">
        <v>334.56415666999999</v>
      </c>
      <c r="AB257">
        <v>5074</v>
      </c>
      <c r="AC257">
        <v>4130.1183880999997</v>
      </c>
      <c r="AD257">
        <v>4236.5158908000003</v>
      </c>
      <c r="AE257">
        <v>64251</v>
      </c>
      <c r="AF257">
        <v>56461.641887999998</v>
      </c>
      <c r="AG257">
        <v>58966.899643999997</v>
      </c>
      <c r="AH257">
        <v>894292</v>
      </c>
      <c r="AI257">
        <v>460732.31075</v>
      </c>
      <c r="AJ257">
        <v>466656.87466999999</v>
      </c>
      <c r="AK257">
        <v>7077318.1612</v>
      </c>
      <c r="AL257">
        <v>1106515.5999</v>
      </c>
      <c r="AM257">
        <v>1137665.2895</v>
      </c>
      <c r="AN257">
        <v>17253831.780000001</v>
      </c>
      <c r="AO257">
        <v>354782.36476999999</v>
      </c>
      <c r="AP257">
        <v>359100.81069999997</v>
      </c>
      <c r="AQ257">
        <v>5446122.8951000003</v>
      </c>
      <c r="AR257">
        <v>2956</v>
      </c>
      <c r="AS257">
        <v>1627</v>
      </c>
      <c r="AT257">
        <v>1502</v>
      </c>
      <c r="AU257">
        <v>1306</v>
      </c>
      <c r="AV257">
        <v>2128</v>
      </c>
      <c r="AW257">
        <v>3411</v>
      </c>
      <c r="AX257">
        <v>3503</v>
      </c>
      <c r="AY257">
        <v>1097</v>
      </c>
      <c r="AZ257">
        <v>474</v>
      </c>
      <c r="BA257">
        <v>6073</v>
      </c>
      <c r="BB257">
        <v>18338</v>
      </c>
      <c r="BC257">
        <v>39840</v>
      </c>
      <c r="BD257" s="24">
        <f t="shared" si="3"/>
        <v>10</v>
      </c>
    </row>
    <row r="258" spans="1:56" x14ac:dyDescent="0.35">
      <c r="A258" t="s">
        <v>487</v>
      </c>
      <c r="B258" s="18" t="s">
        <v>488</v>
      </c>
      <c r="C258" s="3">
        <v>2789</v>
      </c>
      <c r="D258" s="3">
        <v>1996</v>
      </c>
      <c r="E258" s="3">
        <v>1371</v>
      </c>
      <c r="F258" s="3">
        <v>905</v>
      </c>
      <c r="G258" s="3">
        <v>2493</v>
      </c>
      <c r="H258" s="3">
        <v>1607</v>
      </c>
      <c r="I258" s="3">
        <v>853</v>
      </c>
      <c r="J258" s="3">
        <v>381</v>
      </c>
      <c r="K258" s="3">
        <v>12395</v>
      </c>
      <c r="L258" s="3">
        <v>451</v>
      </c>
      <c r="M258" s="3">
        <v>1123</v>
      </c>
      <c r="N258" s="3">
        <v>2688</v>
      </c>
      <c r="O258" s="3">
        <v>3583</v>
      </c>
      <c r="P258" s="3">
        <v>4550</v>
      </c>
      <c r="Q258" s="5">
        <v>450.55966061999999</v>
      </c>
      <c r="R258" s="4">
        <v>413.31181928000001</v>
      </c>
      <c r="S258" s="3">
        <v>5123</v>
      </c>
      <c r="T258" s="5">
        <v>3277.8458211000002</v>
      </c>
      <c r="U258" s="5">
        <v>3267.7692618000001</v>
      </c>
      <c r="V258" s="3">
        <v>40504</v>
      </c>
      <c r="W258">
        <v>434.16534974000001</v>
      </c>
      <c r="X258">
        <v>400.24203308</v>
      </c>
      <c r="Y258">
        <v>4961</v>
      </c>
      <c r="Z258">
        <v>341.46323445000002</v>
      </c>
      <c r="AA258">
        <v>344.97781363000001</v>
      </c>
      <c r="AB258">
        <v>4276</v>
      </c>
      <c r="AC258">
        <v>4399.9431089999998</v>
      </c>
      <c r="AD258">
        <v>4047.9225494000002</v>
      </c>
      <c r="AE258">
        <v>50174</v>
      </c>
      <c r="AF258">
        <v>51620.377957999997</v>
      </c>
      <c r="AG258">
        <v>47348.285599000003</v>
      </c>
      <c r="AH258">
        <v>586882</v>
      </c>
      <c r="AI258">
        <v>366340.24563000002</v>
      </c>
      <c r="AJ258">
        <v>365536.66762000002</v>
      </c>
      <c r="AK258">
        <v>4530826.9950999999</v>
      </c>
      <c r="AL258">
        <v>1178074.3104999999</v>
      </c>
      <c r="AM258">
        <v>1084993.6956</v>
      </c>
      <c r="AN258">
        <v>13448496.857000001</v>
      </c>
      <c r="AO258">
        <v>366370.63981999998</v>
      </c>
      <c r="AP258">
        <v>373710.23001</v>
      </c>
      <c r="AQ258">
        <v>4632138.301</v>
      </c>
      <c r="AR258">
        <v>2113</v>
      </c>
      <c r="AS258">
        <v>1242</v>
      </c>
      <c r="AT258">
        <v>830</v>
      </c>
      <c r="AU258">
        <v>1178</v>
      </c>
      <c r="AV258">
        <v>1840</v>
      </c>
      <c r="AW258">
        <v>1943</v>
      </c>
      <c r="AX258">
        <v>2775</v>
      </c>
      <c r="AY258">
        <v>1093</v>
      </c>
      <c r="AZ258">
        <v>408</v>
      </c>
      <c r="BA258">
        <v>6310</v>
      </c>
      <c r="BB258">
        <v>16234</v>
      </c>
      <c r="BC258">
        <v>27630</v>
      </c>
      <c r="BD258" s="24">
        <f t="shared" si="3"/>
        <v>8</v>
      </c>
    </row>
    <row r="259" spans="1:56" x14ac:dyDescent="0.35">
      <c r="A259" t="s">
        <v>489</v>
      </c>
      <c r="B259" s="18" t="s">
        <v>490</v>
      </c>
      <c r="C259" s="3">
        <v>2241</v>
      </c>
      <c r="D259" s="3">
        <v>1653</v>
      </c>
      <c r="E259" s="3">
        <v>1038</v>
      </c>
      <c r="F259" s="3">
        <v>692</v>
      </c>
      <c r="G259" s="3">
        <v>2014</v>
      </c>
      <c r="H259" s="3">
        <v>1253</v>
      </c>
      <c r="I259" s="3">
        <v>652</v>
      </c>
      <c r="J259" s="3">
        <v>275</v>
      </c>
      <c r="K259" s="3">
        <v>9818</v>
      </c>
      <c r="L259" s="3">
        <v>400</v>
      </c>
      <c r="M259" s="3">
        <v>1605</v>
      </c>
      <c r="N259" s="3">
        <v>1544</v>
      </c>
      <c r="O259" s="3">
        <v>4284</v>
      </c>
      <c r="P259" s="3">
        <v>1985</v>
      </c>
      <c r="Q259" s="4">
        <v>407.81541511</v>
      </c>
      <c r="R259" s="4">
        <v>380.93298024000001</v>
      </c>
      <c r="S259" s="3">
        <v>3740</v>
      </c>
      <c r="T259" s="5">
        <v>2554.6669906000002</v>
      </c>
      <c r="U259" s="5">
        <v>2548.1768181000002</v>
      </c>
      <c r="V259" s="3">
        <v>25018</v>
      </c>
      <c r="W259">
        <v>382.91926424000002</v>
      </c>
      <c r="X259">
        <v>358.42330414000003</v>
      </c>
      <c r="Y259">
        <v>3519</v>
      </c>
      <c r="Z259">
        <v>262.03859104999998</v>
      </c>
      <c r="AA259">
        <v>265.73640253000002</v>
      </c>
      <c r="AB259">
        <v>2609</v>
      </c>
      <c r="AC259">
        <v>3329.8818431999998</v>
      </c>
      <c r="AD259">
        <v>3107.1501324000001</v>
      </c>
      <c r="AE259">
        <v>30506</v>
      </c>
      <c r="AF259">
        <v>49076.489494000001</v>
      </c>
      <c r="AG259">
        <v>45817.885516000002</v>
      </c>
      <c r="AH259">
        <v>449840</v>
      </c>
      <c r="AI259">
        <v>299565.37818</v>
      </c>
      <c r="AJ259">
        <v>298829.22132999997</v>
      </c>
      <c r="AK259">
        <v>2933905.2949999999</v>
      </c>
      <c r="AL259">
        <v>1002716.8075999999</v>
      </c>
      <c r="AM259">
        <v>937030.76616</v>
      </c>
      <c r="AN259">
        <v>9199768.0622000005</v>
      </c>
      <c r="AO259">
        <v>308521.33659999998</v>
      </c>
      <c r="AP259">
        <v>315639.11037000001</v>
      </c>
      <c r="AQ259">
        <v>3098944.7856000001</v>
      </c>
      <c r="AR259">
        <v>1746</v>
      </c>
      <c r="AS259">
        <v>906</v>
      </c>
      <c r="AT259">
        <v>552</v>
      </c>
      <c r="AU259">
        <v>961</v>
      </c>
      <c r="AV259">
        <v>1289</v>
      </c>
      <c r="AW259">
        <v>1269</v>
      </c>
      <c r="AX259">
        <v>1963</v>
      </c>
      <c r="AY259">
        <v>509</v>
      </c>
      <c r="AZ259">
        <v>137</v>
      </c>
      <c r="BA259">
        <v>5536</v>
      </c>
      <c r="BB259">
        <v>11524</v>
      </c>
      <c r="BC259">
        <v>13446</v>
      </c>
      <c r="BD259" s="24">
        <f t="shared" ref="BD259:BD322" si="4">LEN(B259)</f>
        <v>23</v>
      </c>
    </row>
    <row r="260" spans="1:56" x14ac:dyDescent="0.35">
      <c r="A260" t="s">
        <v>571</v>
      </c>
      <c r="B260" s="18" t="s">
        <v>572</v>
      </c>
      <c r="C260" s="3">
        <v>1468</v>
      </c>
      <c r="D260" s="3">
        <v>1185</v>
      </c>
      <c r="E260" s="3">
        <v>750</v>
      </c>
      <c r="F260" s="3">
        <v>420</v>
      </c>
      <c r="G260" s="3">
        <v>1073</v>
      </c>
      <c r="H260" s="3">
        <v>798</v>
      </c>
      <c r="I260" s="3">
        <v>450</v>
      </c>
      <c r="J260" s="3">
        <v>187</v>
      </c>
      <c r="K260" s="3">
        <v>6331</v>
      </c>
      <c r="L260" s="3">
        <v>455</v>
      </c>
      <c r="M260" s="3">
        <v>1558</v>
      </c>
      <c r="N260" s="3">
        <v>2995</v>
      </c>
      <c r="O260" s="3">
        <v>1006</v>
      </c>
      <c r="P260" s="3">
        <v>317</v>
      </c>
      <c r="Q260" s="4">
        <v>603.59659070999999</v>
      </c>
      <c r="R260" s="5">
        <v>606.53925130000005</v>
      </c>
      <c r="S260" s="3">
        <v>3840</v>
      </c>
      <c r="T260" s="5">
        <v>3528.3933106999998</v>
      </c>
      <c r="U260" s="5">
        <v>3498.1835412999999</v>
      </c>
      <c r="V260" s="3">
        <v>22147</v>
      </c>
      <c r="W260">
        <v>446.08427571999999</v>
      </c>
      <c r="X260">
        <v>449.84994472</v>
      </c>
      <c r="Y260">
        <v>2848</v>
      </c>
      <c r="Z260">
        <v>278.41885821</v>
      </c>
      <c r="AA260">
        <v>278.15510977999998</v>
      </c>
      <c r="AB260">
        <v>1761</v>
      </c>
      <c r="AC260">
        <v>3438.0733021999999</v>
      </c>
      <c r="AD260">
        <v>3469.7520138999998</v>
      </c>
      <c r="AE260">
        <v>21967</v>
      </c>
      <c r="AF260">
        <v>75222.489245000004</v>
      </c>
      <c r="AG260">
        <v>75623.282261999993</v>
      </c>
      <c r="AH260">
        <v>478771</v>
      </c>
      <c r="AI260">
        <v>425335.75608000002</v>
      </c>
      <c r="AJ260">
        <v>422201.77678000001</v>
      </c>
      <c r="AK260">
        <v>2672959.4487999999</v>
      </c>
      <c r="AL260">
        <v>1008660.26</v>
      </c>
      <c r="AM260">
        <v>1018218.4312</v>
      </c>
      <c r="AN260">
        <v>6446340.8881999999</v>
      </c>
      <c r="AO260">
        <v>327918.29515000002</v>
      </c>
      <c r="AP260">
        <v>328318.41554000002</v>
      </c>
      <c r="AQ260">
        <v>2078583.8888000001</v>
      </c>
      <c r="AR260">
        <v>1292</v>
      </c>
      <c r="AS260">
        <v>695</v>
      </c>
      <c r="AT260">
        <v>459</v>
      </c>
      <c r="AU260">
        <v>767</v>
      </c>
      <c r="AV260">
        <v>988</v>
      </c>
      <c r="AW260">
        <v>1093</v>
      </c>
      <c r="AX260">
        <v>1339</v>
      </c>
      <c r="AY260">
        <v>340</v>
      </c>
      <c r="AZ260">
        <v>82</v>
      </c>
      <c r="BA260">
        <v>3444</v>
      </c>
      <c r="BB260">
        <v>7683</v>
      </c>
      <c r="BC260">
        <v>10840</v>
      </c>
      <c r="BD260" s="24">
        <f t="shared" si="4"/>
        <v>9</v>
      </c>
    </row>
    <row r="261" spans="1:56" x14ac:dyDescent="0.35">
      <c r="A261" t="s">
        <v>585</v>
      </c>
      <c r="B261" s="18" t="s">
        <v>586</v>
      </c>
      <c r="C261" s="3">
        <v>5851</v>
      </c>
      <c r="D261" s="3">
        <v>4643</v>
      </c>
      <c r="E261" s="3">
        <v>2896</v>
      </c>
      <c r="F261" s="3">
        <v>1890</v>
      </c>
      <c r="G261" s="3">
        <v>4915</v>
      </c>
      <c r="H261" s="3">
        <v>3326</v>
      </c>
      <c r="I261" s="3">
        <v>1803</v>
      </c>
      <c r="J261" s="3">
        <v>808</v>
      </c>
      <c r="K261" s="3">
        <v>26132</v>
      </c>
      <c r="L261" s="3">
        <v>2699</v>
      </c>
      <c r="M261" s="3">
        <v>4262</v>
      </c>
      <c r="N261" s="3">
        <v>3775</v>
      </c>
      <c r="O261" s="3">
        <v>6536</v>
      </c>
      <c r="P261" s="3">
        <v>8860</v>
      </c>
      <c r="Q261" s="4">
        <v>637.54680680000001</v>
      </c>
      <c r="R261" s="5">
        <v>612.31440380000004</v>
      </c>
      <c r="S261" s="3">
        <v>16001</v>
      </c>
      <c r="T261" s="5">
        <v>4167.5375663000004</v>
      </c>
      <c r="U261" s="6">
        <v>4167.9932650000001</v>
      </c>
      <c r="V261" s="3">
        <v>108918</v>
      </c>
      <c r="W261">
        <v>480.57318398000001</v>
      </c>
      <c r="X261">
        <v>461.46487065999997</v>
      </c>
      <c r="Y261">
        <v>12059</v>
      </c>
      <c r="Z261">
        <v>377.78028341999999</v>
      </c>
      <c r="AA261">
        <v>379.26679933000003</v>
      </c>
      <c r="AB261">
        <v>9911</v>
      </c>
      <c r="AC261">
        <v>4800.1177890999998</v>
      </c>
      <c r="AD261">
        <v>4604.7757539000004</v>
      </c>
      <c r="AE261">
        <v>120332</v>
      </c>
      <c r="AF261">
        <v>76389.732705999995</v>
      </c>
      <c r="AG261">
        <v>73350.910761000006</v>
      </c>
      <c r="AH261">
        <v>1916806</v>
      </c>
      <c r="AI261">
        <v>384405.31810999999</v>
      </c>
      <c r="AJ261">
        <v>384558.56517000002</v>
      </c>
      <c r="AK261">
        <v>10049284.425000001</v>
      </c>
      <c r="AL261">
        <v>1301255.5275999999</v>
      </c>
      <c r="AM261">
        <v>1248213.8709</v>
      </c>
      <c r="AN261">
        <v>32618324.875</v>
      </c>
      <c r="AO261">
        <v>386872.90145</v>
      </c>
      <c r="AP261">
        <v>390021.24254000001</v>
      </c>
      <c r="AQ261">
        <v>10192035.109999999</v>
      </c>
      <c r="AR261">
        <v>5389</v>
      </c>
      <c r="AS261">
        <v>3027</v>
      </c>
      <c r="AT261">
        <v>2281</v>
      </c>
      <c r="AU261">
        <v>2724</v>
      </c>
      <c r="AV261">
        <v>3996</v>
      </c>
      <c r="AW261">
        <v>5339</v>
      </c>
      <c r="AX261">
        <v>6309</v>
      </c>
      <c r="AY261">
        <v>2518</v>
      </c>
      <c r="AZ261">
        <v>1084</v>
      </c>
      <c r="BA261">
        <v>15069</v>
      </c>
      <c r="BB261">
        <v>38559</v>
      </c>
      <c r="BC261">
        <v>66704</v>
      </c>
      <c r="BD261" s="24">
        <f t="shared" si="4"/>
        <v>9</v>
      </c>
    </row>
    <row r="262" spans="1:56" x14ac:dyDescent="0.35">
      <c r="A262" t="s">
        <v>68</v>
      </c>
      <c r="B262" s="18" t="s">
        <v>69</v>
      </c>
      <c r="C262" s="3">
        <v>3547</v>
      </c>
      <c r="D262" s="3">
        <v>2795</v>
      </c>
      <c r="E262" s="3">
        <v>1529</v>
      </c>
      <c r="F262" s="3">
        <v>978</v>
      </c>
      <c r="G262" s="3">
        <v>2945</v>
      </c>
      <c r="H262" s="3">
        <v>2003</v>
      </c>
      <c r="I262" s="3">
        <v>928</v>
      </c>
      <c r="J262" s="3">
        <v>411</v>
      </c>
      <c r="K262" s="3">
        <v>15136</v>
      </c>
      <c r="L262" s="3">
        <v>3647</v>
      </c>
      <c r="M262" s="3">
        <v>2379</v>
      </c>
      <c r="N262" s="3">
        <v>2814</v>
      </c>
      <c r="O262" s="3">
        <v>2446</v>
      </c>
      <c r="P262" s="3">
        <v>3850</v>
      </c>
      <c r="Q262" s="4">
        <v>439.45035954999997</v>
      </c>
      <c r="R262" s="4">
        <v>442.19080337999998</v>
      </c>
      <c r="S262" s="3">
        <v>6693</v>
      </c>
      <c r="T262" s="5">
        <v>2926.4386393</v>
      </c>
      <c r="U262" s="5">
        <v>2957.7167018999999</v>
      </c>
      <c r="V262" s="3">
        <v>44768</v>
      </c>
      <c r="W262">
        <v>384.57471313999997</v>
      </c>
      <c r="X262">
        <v>384.05126849999999</v>
      </c>
      <c r="Y262">
        <v>5813</v>
      </c>
      <c r="Z262">
        <v>405.42341590000001</v>
      </c>
      <c r="AA262">
        <v>409.61945032</v>
      </c>
      <c r="AB262">
        <v>6200</v>
      </c>
      <c r="AC262">
        <v>3806.5430330999998</v>
      </c>
      <c r="AD262">
        <v>3782.0428118</v>
      </c>
      <c r="AE262">
        <v>57245</v>
      </c>
      <c r="AF262">
        <v>47044.487420999998</v>
      </c>
      <c r="AG262">
        <v>47257.201373999997</v>
      </c>
      <c r="AH262">
        <v>715285</v>
      </c>
      <c r="AI262">
        <v>340763.70127000002</v>
      </c>
      <c r="AJ262">
        <v>343651.98021000001</v>
      </c>
      <c r="AK262">
        <v>5201516.3724999996</v>
      </c>
      <c r="AL262">
        <v>1026777.9778</v>
      </c>
      <c r="AM262">
        <v>1021529.787</v>
      </c>
      <c r="AN262">
        <v>15461874.856000001</v>
      </c>
      <c r="AO262">
        <v>407679.19462000002</v>
      </c>
      <c r="AP262">
        <v>411983.17589000001</v>
      </c>
      <c r="AQ262">
        <v>6235777.3503</v>
      </c>
      <c r="AR262">
        <v>2934</v>
      </c>
      <c r="AS262">
        <v>1698</v>
      </c>
      <c r="AT262">
        <v>993</v>
      </c>
      <c r="AU262">
        <v>1447</v>
      </c>
      <c r="AV262">
        <v>2203</v>
      </c>
      <c r="AW262">
        <v>2163</v>
      </c>
      <c r="AX262">
        <v>3852</v>
      </c>
      <c r="AY262">
        <v>1710</v>
      </c>
      <c r="AZ262">
        <v>638</v>
      </c>
      <c r="BA262">
        <v>8476</v>
      </c>
      <c r="BB262">
        <v>20956</v>
      </c>
      <c r="BC262">
        <v>27813</v>
      </c>
      <c r="BD262" s="24">
        <f t="shared" si="4"/>
        <v>16</v>
      </c>
    </row>
    <row r="263" spans="1:56" x14ac:dyDescent="0.35">
      <c r="A263" t="s">
        <v>102</v>
      </c>
      <c r="B263" s="18" t="s">
        <v>103</v>
      </c>
      <c r="C263" s="3">
        <v>4245</v>
      </c>
      <c r="D263" s="3">
        <v>3289</v>
      </c>
      <c r="E263" s="3">
        <v>2028</v>
      </c>
      <c r="F263" s="3">
        <v>1264</v>
      </c>
      <c r="G263" s="3">
        <v>3533</v>
      </c>
      <c r="H263" s="3">
        <v>2373</v>
      </c>
      <c r="I263" s="3">
        <v>1180</v>
      </c>
      <c r="J263" s="3">
        <v>418</v>
      </c>
      <c r="K263" s="3">
        <v>18330</v>
      </c>
      <c r="L263" s="3">
        <v>8454</v>
      </c>
      <c r="M263" s="3">
        <v>3016</v>
      </c>
      <c r="N263" s="3">
        <v>4133</v>
      </c>
      <c r="O263" s="3">
        <v>1840</v>
      </c>
      <c r="P263" s="3">
        <v>887</v>
      </c>
      <c r="Q263" s="4">
        <v>479.10969509</v>
      </c>
      <c r="R263" s="4">
        <v>537.15220949000002</v>
      </c>
      <c r="S263" s="3">
        <v>9846</v>
      </c>
      <c r="T263" s="5">
        <v>2813.0703936999998</v>
      </c>
      <c r="U263" s="5">
        <v>2864.2662301999999</v>
      </c>
      <c r="V263" s="3">
        <v>52502</v>
      </c>
      <c r="W263">
        <v>426.65845429000001</v>
      </c>
      <c r="X263">
        <v>472.12220403999999</v>
      </c>
      <c r="Y263">
        <v>8654</v>
      </c>
      <c r="Z263">
        <v>302.9510957</v>
      </c>
      <c r="AA263">
        <v>303.21876705</v>
      </c>
      <c r="AB263">
        <v>5558</v>
      </c>
      <c r="AC263">
        <v>3564.9240657</v>
      </c>
      <c r="AD263">
        <v>3930.9328968999998</v>
      </c>
      <c r="AE263">
        <v>72054</v>
      </c>
      <c r="AF263">
        <v>56688.679671999998</v>
      </c>
      <c r="AG263">
        <v>63421.876705000002</v>
      </c>
      <c r="AH263">
        <v>1162523</v>
      </c>
      <c r="AI263">
        <v>336861.39529000001</v>
      </c>
      <c r="AJ263">
        <v>341471.44335000002</v>
      </c>
      <c r="AK263">
        <v>6259171.5564999999</v>
      </c>
      <c r="AL263">
        <v>1063666.9441</v>
      </c>
      <c r="AM263">
        <v>1173640.4339000001</v>
      </c>
      <c r="AN263">
        <v>21512829.153999999</v>
      </c>
      <c r="AO263">
        <v>337327.54428999999</v>
      </c>
      <c r="AP263">
        <v>333434.63587</v>
      </c>
      <c r="AQ263">
        <v>6111856.8755000001</v>
      </c>
      <c r="AR263">
        <v>3593</v>
      </c>
      <c r="AS263">
        <v>2061</v>
      </c>
      <c r="AT263">
        <v>1434</v>
      </c>
      <c r="AU263">
        <v>2076</v>
      </c>
      <c r="AV263">
        <v>3108</v>
      </c>
      <c r="AW263">
        <v>3470</v>
      </c>
      <c r="AX263">
        <v>3988</v>
      </c>
      <c r="AY263">
        <v>1134</v>
      </c>
      <c r="AZ263">
        <v>436</v>
      </c>
      <c r="BA263">
        <v>10944</v>
      </c>
      <c r="BB263">
        <v>25452</v>
      </c>
      <c r="BC263">
        <v>35658</v>
      </c>
      <c r="BD263" s="24">
        <f t="shared" si="4"/>
        <v>14</v>
      </c>
    </row>
    <row r="264" spans="1:56" x14ac:dyDescent="0.35">
      <c r="A264" t="s">
        <v>535</v>
      </c>
      <c r="B264" s="18" t="s">
        <v>536</v>
      </c>
      <c r="C264" s="3">
        <v>2932</v>
      </c>
      <c r="D264" s="3">
        <v>2249</v>
      </c>
      <c r="E264" s="3">
        <v>1605</v>
      </c>
      <c r="F264" s="3">
        <v>1183</v>
      </c>
      <c r="G264" s="3">
        <v>2719</v>
      </c>
      <c r="H264" s="3">
        <v>1719</v>
      </c>
      <c r="I264" s="3">
        <v>1006</v>
      </c>
      <c r="J264" s="3">
        <v>411</v>
      </c>
      <c r="K264" s="3">
        <v>13824</v>
      </c>
      <c r="L264" s="3">
        <v>0</v>
      </c>
      <c r="M264" s="3">
        <v>439</v>
      </c>
      <c r="N264" s="3">
        <v>3700</v>
      </c>
      <c r="O264" s="3">
        <v>5140</v>
      </c>
      <c r="P264" s="3">
        <v>4545</v>
      </c>
      <c r="Q264" s="4">
        <v>442.14898466</v>
      </c>
      <c r="R264" s="4">
        <v>402.63310185</v>
      </c>
      <c r="S264" s="3">
        <v>5566</v>
      </c>
      <c r="T264" s="5">
        <v>3772.7979552000002</v>
      </c>
      <c r="U264" s="5">
        <v>3728.0092592999999</v>
      </c>
      <c r="V264" s="3">
        <v>51536</v>
      </c>
      <c r="W264">
        <v>350.89448216</v>
      </c>
      <c r="X264">
        <v>322.69965278000001</v>
      </c>
      <c r="Y264">
        <v>4461</v>
      </c>
      <c r="Z264">
        <v>336.01648138000002</v>
      </c>
      <c r="AA264">
        <v>336.44386573999998</v>
      </c>
      <c r="AB264">
        <v>4651</v>
      </c>
      <c r="AC264">
        <v>4258.4274981999997</v>
      </c>
      <c r="AD264">
        <v>3923.6834491</v>
      </c>
      <c r="AE264">
        <v>54241</v>
      </c>
      <c r="AF264">
        <v>50039.701506999998</v>
      </c>
      <c r="AG264">
        <v>45607.855903000003</v>
      </c>
      <c r="AH264">
        <v>630483</v>
      </c>
      <c r="AI264">
        <v>367442.97713999997</v>
      </c>
      <c r="AJ264">
        <v>364013.64529000001</v>
      </c>
      <c r="AK264">
        <v>5032124.6325000003</v>
      </c>
      <c r="AL264">
        <v>1021937.6911000001</v>
      </c>
      <c r="AM264">
        <v>941728.65121000004</v>
      </c>
      <c r="AN264">
        <v>13018456.874</v>
      </c>
      <c r="AO264">
        <v>385991.93637000001</v>
      </c>
      <c r="AP264">
        <v>390352.92567999999</v>
      </c>
      <c r="AQ264">
        <v>5396238.8446000004</v>
      </c>
      <c r="AR264">
        <v>2451</v>
      </c>
      <c r="AS264">
        <v>1171</v>
      </c>
      <c r="AT264">
        <v>859</v>
      </c>
      <c r="AU264">
        <v>1103</v>
      </c>
      <c r="AV264">
        <v>1532</v>
      </c>
      <c r="AW264">
        <v>1826</v>
      </c>
      <c r="AX264">
        <v>3134</v>
      </c>
      <c r="AY264">
        <v>1166</v>
      </c>
      <c r="AZ264">
        <v>351</v>
      </c>
      <c r="BA264">
        <v>7300</v>
      </c>
      <c r="BB264">
        <v>17008</v>
      </c>
      <c r="BC264">
        <v>29933</v>
      </c>
      <c r="BD264" s="24">
        <f t="shared" si="4"/>
        <v>17</v>
      </c>
    </row>
    <row r="265" spans="1:56" x14ac:dyDescent="0.35">
      <c r="A265" t="s">
        <v>287</v>
      </c>
      <c r="B265" s="18" t="s">
        <v>288</v>
      </c>
      <c r="C265" s="3">
        <v>2420</v>
      </c>
      <c r="D265" s="3">
        <v>1887</v>
      </c>
      <c r="E265" s="3">
        <v>1228</v>
      </c>
      <c r="F265" s="3">
        <v>798</v>
      </c>
      <c r="G265" s="3">
        <v>2130</v>
      </c>
      <c r="H265" s="3">
        <v>1403</v>
      </c>
      <c r="I265" s="3">
        <v>745</v>
      </c>
      <c r="J265" s="3">
        <v>306</v>
      </c>
      <c r="K265" s="3">
        <v>10917</v>
      </c>
      <c r="L265" s="3">
        <v>0</v>
      </c>
      <c r="M265" s="3">
        <v>641</v>
      </c>
      <c r="N265" s="3">
        <v>2103</v>
      </c>
      <c r="O265" s="3">
        <v>3537</v>
      </c>
      <c r="P265" s="3">
        <v>4636</v>
      </c>
      <c r="Q265" s="4">
        <v>374.8906667</v>
      </c>
      <c r="R265" s="4">
        <v>333.88293486999999</v>
      </c>
      <c r="S265" s="3">
        <v>3645</v>
      </c>
      <c r="T265" s="5">
        <v>2843.0677930000002</v>
      </c>
      <c r="U265" s="5">
        <v>2826.6923147000002</v>
      </c>
      <c r="V265" s="3">
        <v>30859</v>
      </c>
      <c r="W265">
        <v>312.60354963999998</v>
      </c>
      <c r="X265">
        <v>279.93038381000002</v>
      </c>
      <c r="Y265">
        <v>3056</v>
      </c>
      <c r="Z265">
        <v>287.31120333000001</v>
      </c>
      <c r="AA265">
        <v>289.82321150000001</v>
      </c>
      <c r="AB265">
        <v>3164</v>
      </c>
      <c r="AC265">
        <v>3065.8180038999999</v>
      </c>
      <c r="AD265">
        <v>2740.8628743999998</v>
      </c>
      <c r="AE265">
        <v>29922</v>
      </c>
      <c r="AF265">
        <v>45185.099219999996</v>
      </c>
      <c r="AG265">
        <v>40240.359073</v>
      </c>
      <c r="AH265">
        <v>439304</v>
      </c>
      <c r="AI265">
        <v>343207.85931000003</v>
      </c>
      <c r="AJ265">
        <v>341845.13835999998</v>
      </c>
      <c r="AK265">
        <v>3731923.3755000001</v>
      </c>
      <c r="AL265">
        <v>863103.83010000002</v>
      </c>
      <c r="AM265">
        <v>772136.91498999996</v>
      </c>
      <c r="AN265">
        <v>8429418.7009999994</v>
      </c>
      <c r="AO265">
        <v>350787.66665000003</v>
      </c>
      <c r="AP265">
        <v>358171.52944999997</v>
      </c>
      <c r="AQ265">
        <v>3910158.5869999998</v>
      </c>
      <c r="AR265">
        <v>2062</v>
      </c>
      <c r="AS265">
        <v>887</v>
      </c>
      <c r="AT265">
        <v>407</v>
      </c>
      <c r="AU265">
        <v>1053</v>
      </c>
      <c r="AV265">
        <v>1186</v>
      </c>
      <c r="AW265">
        <v>817</v>
      </c>
      <c r="AX265">
        <v>2512</v>
      </c>
      <c r="AY265">
        <v>499</v>
      </c>
      <c r="AZ265">
        <v>153</v>
      </c>
      <c r="BA265">
        <v>7829</v>
      </c>
      <c r="BB265">
        <v>12237</v>
      </c>
      <c r="BC265">
        <v>9856</v>
      </c>
      <c r="BD265" s="24">
        <f t="shared" si="4"/>
        <v>6</v>
      </c>
    </row>
    <row r="266" spans="1:56" x14ac:dyDescent="0.35">
      <c r="A266" t="s">
        <v>503</v>
      </c>
      <c r="B266" s="18" t="s">
        <v>504</v>
      </c>
      <c r="C266" s="3">
        <v>3169</v>
      </c>
      <c r="D266" s="3">
        <v>2516</v>
      </c>
      <c r="E266" s="3">
        <v>1774</v>
      </c>
      <c r="F266" s="3">
        <v>1257</v>
      </c>
      <c r="G266" s="3">
        <v>2814</v>
      </c>
      <c r="H266" s="3">
        <v>2051</v>
      </c>
      <c r="I266" s="3">
        <v>1122</v>
      </c>
      <c r="J266" s="3">
        <v>555</v>
      </c>
      <c r="K266" s="3">
        <v>15258</v>
      </c>
      <c r="L266" s="3">
        <v>314</v>
      </c>
      <c r="M266" s="3">
        <v>1122</v>
      </c>
      <c r="N266" s="3">
        <v>4721</v>
      </c>
      <c r="O266" s="3">
        <v>3964</v>
      </c>
      <c r="P266" s="3">
        <v>5137</v>
      </c>
      <c r="Q266" s="4">
        <v>372.57979298999999</v>
      </c>
      <c r="R266" s="4">
        <v>349.52156245999998</v>
      </c>
      <c r="S266" s="3">
        <v>5333</v>
      </c>
      <c r="T266" s="6">
        <v>3205.5968240000002</v>
      </c>
      <c r="U266" s="5">
        <v>3179.6434657</v>
      </c>
      <c r="V266" s="3">
        <v>48515</v>
      </c>
      <c r="W266">
        <v>366.45553702000001</v>
      </c>
      <c r="X266">
        <v>347.35876261999999</v>
      </c>
      <c r="Y266">
        <v>5300</v>
      </c>
      <c r="Z266">
        <v>328.98530316</v>
      </c>
      <c r="AA266">
        <v>329.07327304</v>
      </c>
      <c r="AB266">
        <v>5021</v>
      </c>
      <c r="AC266">
        <v>2820.0293031000001</v>
      </c>
      <c r="AD266">
        <v>2680.1677807999999</v>
      </c>
      <c r="AE266">
        <v>40894</v>
      </c>
      <c r="AF266">
        <v>42871.070229999998</v>
      </c>
      <c r="AG266">
        <v>40271.922925999999</v>
      </c>
      <c r="AH266">
        <v>614469</v>
      </c>
      <c r="AI266">
        <v>365397.57150999998</v>
      </c>
      <c r="AJ266">
        <v>363553.43121000001</v>
      </c>
      <c r="AK266">
        <v>5547098.2533999998</v>
      </c>
      <c r="AL266">
        <v>924439.68706999999</v>
      </c>
      <c r="AM266">
        <v>878585.88364000001</v>
      </c>
      <c r="AN266">
        <v>13405463.413000001</v>
      </c>
      <c r="AO266">
        <v>366949.92657000001</v>
      </c>
      <c r="AP266">
        <v>369165.47356000001</v>
      </c>
      <c r="AQ266">
        <v>5632726.7955999998</v>
      </c>
      <c r="AR266">
        <v>2718</v>
      </c>
      <c r="AS266">
        <v>1365</v>
      </c>
      <c r="AT266">
        <v>883</v>
      </c>
      <c r="AU266">
        <v>1399</v>
      </c>
      <c r="AV266">
        <v>1882</v>
      </c>
      <c r="AW266">
        <v>2019</v>
      </c>
      <c r="AX266">
        <v>3555</v>
      </c>
      <c r="AY266">
        <v>1105</v>
      </c>
      <c r="AZ266">
        <v>361</v>
      </c>
      <c r="BA266">
        <v>7212</v>
      </c>
      <c r="BB266">
        <v>13926</v>
      </c>
      <c r="BC266">
        <v>19756</v>
      </c>
      <c r="BD266" s="24">
        <f t="shared" si="4"/>
        <v>15</v>
      </c>
    </row>
    <row r="267" spans="1:56" x14ac:dyDescent="0.35">
      <c r="A267" t="s">
        <v>617</v>
      </c>
      <c r="B267" s="18" t="s">
        <v>618</v>
      </c>
      <c r="C267" s="3">
        <v>5590</v>
      </c>
      <c r="D267" s="3">
        <v>4366</v>
      </c>
      <c r="E267" s="3">
        <v>2441</v>
      </c>
      <c r="F267" s="3">
        <v>1277</v>
      </c>
      <c r="G267" s="3">
        <v>4515</v>
      </c>
      <c r="H267" s="3">
        <v>3069</v>
      </c>
      <c r="I267" s="3">
        <v>1321</v>
      </c>
      <c r="J267" s="3">
        <v>457</v>
      </c>
      <c r="K267" s="3">
        <v>23036</v>
      </c>
      <c r="L267" s="3">
        <v>7857</v>
      </c>
      <c r="M267" s="3">
        <v>6016</v>
      </c>
      <c r="N267" s="3">
        <v>2814</v>
      </c>
      <c r="O267" s="3">
        <v>4412</v>
      </c>
      <c r="P267" s="3">
        <v>1937</v>
      </c>
      <c r="Q267" s="4">
        <v>538.31117598000003</v>
      </c>
      <c r="R267" s="4">
        <v>571.71383920999995</v>
      </c>
      <c r="S267" s="3">
        <v>13170</v>
      </c>
      <c r="T267" s="5">
        <v>5132.7896694000001</v>
      </c>
      <c r="U267" s="5">
        <v>5235.4575446999997</v>
      </c>
      <c r="V267" s="3">
        <v>120604</v>
      </c>
      <c r="W267">
        <v>419.24853160999999</v>
      </c>
      <c r="X267">
        <v>438.92168779000002</v>
      </c>
      <c r="Y267">
        <v>10111</v>
      </c>
      <c r="Z267">
        <v>485.96691802999999</v>
      </c>
      <c r="AA267">
        <v>492.96752908000002</v>
      </c>
      <c r="AB267">
        <v>11356</v>
      </c>
      <c r="AC267">
        <v>4756.9717952999999</v>
      </c>
      <c r="AD267">
        <v>4940.7015106999997</v>
      </c>
      <c r="AE267">
        <v>113814</v>
      </c>
      <c r="AF267">
        <v>61702.889770000002</v>
      </c>
      <c r="AG267">
        <v>65358.569195999997</v>
      </c>
      <c r="AH267">
        <v>1505600</v>
      </c>
      <c r="AI267">
        <v>491172.11962999997</v>
      </c>
      <c r="AJ267">
        <v>498768.74277999997</v>
      </c>
      <c r="AK267">
        <v>11489636.759</v>
      </c>
      <c r="AL267">
        <v>1192017.6140000001</v>
      </c>
      <c r="AM267">
        <v>1240807.6095</v>
      </c>
      <c r="AN267">
        <v>28583244.092</v>
      </c>
      <c r="AO267">
        <v>514612.27617000003</v>
      </c>
      <c r="AP267">
        <v>519232.61771999998</v>
      </c>
      <c r="AQ267">
        <v>11961042.582</v>
      </c>
      <c r="AR267">
        <v>5451</v>
      </c>
      <c r="AS267">
        <v>2534</v>
      </c>
      <c r="AT267">
        <v>1892</v>
      </c>
      <c r="AU267">
        <v>2481</v>
      </c>
      <c r="AV267">
        <v>3400</v>
      </c>
      <c r="AW267">
        <v>4230</v>
      </c>
      <c r="AX267">
        <v>7867</v>
      </c>
      <c r="AY267">
        <v>2492</v>
      </c>
      <c r="AZ267">
        <v>997</v>
      </c>
      <c r="BA267">
        <v>16133</v>
      </c>
      <c r="BB267">
        <v>35136</v>
      </c>
      <c r="BC267">
        <v>62545</v>
      </c>
      <c r="BD267" s="24">
        <f t="shared" si="4"/>
        <v>10</v>
      </c>
    </row>
    <row r="268" spans="1:56" x14ac:dyDescent="0.35">
      <c r="A268" t="s">
        <v>521</v>
      </c>
      <c r="B268" s="18" t="s">
        <v>522</v>
      </c>
      <c r="C268" s="3">
        <v>1682</v>
      </c>
      <c r="D268" s="3">
        <v>1307</v>
      </c>
      <c r="E268" s="3">
        <v>793</v>
      </c>
      <c r="F268" s="3">
        <v>538</v>
      </c>
      <c r="G268" s="3">
        <v>1434</v>
      </c>
      <c r="H268" s="3">
        <v>1005</v>
      </c>
      <c r="I268" s="3">
        <v>514</v>
      </c>
      <c r="J268" s="3">
        <v>228</v>
      </c>
      <c r="K268" s="3">
        <v>7501</v>
      </c>
      <c r="L268" s="3">
        <v>0</v>
      </c>
      <c r="M268" s="3">
        <v>261</v>
      </c>
      <c r="N268" s="3">
        <v>848</v>
      </c>
      <c r="O268" s="3">
        <v>922</v>
      </c>
      <c r="P268" s="3">
        <v>5470</v>
      </c>
      <c r="Q268" s="4">
        <v>670.08866086</v>
      </c>
      <c r="R268" s="4">
        <v>575.92321024</v>
      </c>
      <c r="S268" s="3">
        <v>4320</v>
      </c>
      <c r="T268" s="5">
        <v>4769.4846571999997</v>
      </c>
      <c r="U268" s="5">
        <v>4767.6309824999998</v>
      </c>
      <c r="V268" s="3">
        <v>35762</v>
      </c>
      <c r="W268">
        <v>461.02573767000001</v>
      </c>
      <c r="X268">
        <v>397.68030929000003</v>
      </c>
      <c r="Y268">
        <v>2983</v>
      </c>
      <c r="Z268">
        <v>416.09068459999997</v>
      </c>
      <c r="AA268">
        <v>420.07732301999999</v>
      </c>
      <c r="AB268">
        <v>3151</v>
      </c>
      <c r="AC268">
        <v>4372.8111877000001</v>
      </c>
      <c r="AD268">
        <v>3760.8318890999999</v>
      </c>
      <c r="AE268">
        <v>28210</v>
      </c>
      <c r="AF268">
        <v>80391.708194999999</v>
      </c>
      <c r="AG268">
        <v>69080.789227999994</v>
      </c>
      <c r="AH268">
        <v>518175</v>
      </c>
      <c r="AI268">
        <v>509468.41972000001</v>
      </c>
      <c r="AJ268">
        <v>510175.64808999997</v>
      </c>
      <c r="AK268">
        <v>3826827.5364000001</v>
      </c>
      <c r="AL268">
        <v>1207322.6638</v>
      </c>
      <c r="AM268">
        <v>1038716.2544</v>
      </c>
      <c r="AN268">
        <v>7791410.6244000001</v>
      </c>
      <c r="AO268">
        <v>443733.82837</v>
      </c>
      <c r="AP268">
        <v>454401.50321</v>
      </c>
      <c r="AQ268">
        <v>3408465.6756000002</v>
      </c>
      <c r="AR268">
        <v>1818</v>
      </c>
      <c r="AS268">
        <v>756</v>
      </c>
      <c r="AT268">
        <v>570</v>
      </c>
      <c r="AU268">
        <v>741</v>
      </c>
      <c r="AV268">
        <v>1004</v>
      </c>
      <c r="AW268">
        <v>1238</v>
      </c>
      <c r="AX268">
        <v>2241</v>
      </c>
      <c r="AY268">
        <v>658</v>
      </c>
      <c r="AZ268">
        <v>252</v>
      </c>
      <c r="BA268">
        <v>3882</v>
      </c>
      <c r="BB268">
        <v>8773</v>
      </c>
      <c r="BC268">
        <v>15555</v>
      </c>
      <c r="BD268" s="24">
        <f t="shared" si="4"/>
        <v>12</v>
      </c>
    </row>
    <row r="269" spans="1:56" x14ac:dyDescent="0.35">
      <c r="A269" t="s">
        <v>701</v>
      </c>
      <c r="B269" s="18" t="s">
        <v>702</v>
      </c>
      <c r="C269" s="3">
        <v>3090</v>
      </c>
      <c r="D269" s="3">
        <v>2426</v>
      </c>
      <c r="E269" s="3">
        <v>1719</v>
      </c>
      <c r="F269" s="3">
        <v>1134</v>
      </c>
      <c r="G269" s="3">
        <v>2502</v>
      </c>
      <c r="H269" s="3">
        <v>1794</v>
      </c>
      <c r="I269" s="3">
        <v>1009</v>
      </c>
      <c r="J269" s="3">
        <v>451</v>
      </c>
      <c r="K269" s="3">
        <v>14125</v>
      </c>
      <c r="L269" s="3">
        <v>502</v>
      </c>
      <c r="M269" s="3">
        <v>1931</v>
      </c>
      <c r="N269" s="3">
        <v>2852</v>
      </c>
      <c r="O269" s="3">
        <v>3539</v>
      </c>
      <c r="P269" s="3">
        <v>5301</v>
      </c>
      <c r="Q269" s="4">
        <v>724.18574048000005</v>
      </c>
      <c r="R269" s="4">
        <v>682.05309735000003</v>
      </c>
      <c r="S269" s="3">
        <v>9634</v>
      </c>
      <c r="T269" s="5">
        <v>6518.2034925999997</v>
      </c>
      <c r="U269" s="5">
        <v>6464.6371681000001</v>
      </c>
      <c r="V269" s="3">
        <v>91313</v>
      </c>
      <c r="W269">
        <v>503.66666563000001</v>
      </c>
      <c r="X269">
        <v>476.88495575000002</v>
      </c>
      <c r="Y269">
        <v>6736</v>
      </c>
      <c r="Z269">
        <v>354.62724838999998</v>
      </c>
      <c r="AA269">
        <v>353.13274336000001</v>
      </c>
      <c r="AB269">
        <v>4988</v>
      </c>
      <c r="AC269">
        <v>4853.7341397</v>
      </c>
      <c r="AD269">
        <v>4606.3716813999999</v>
      </c>
      <c r="AE269">
        <v>65065</v>
      </c>
      <c r="AF269">
        <v>82106.804380000001</v>
      </c>
      <c r="AG269">
        <v>77400.353982000001</v>
      </c>
      <c r="AH269">
        <v>1093280</v>
      </c>
      <c r="AI269">
        <v>646295.32317999995</v>
      </c>
      <c r="AJ269">
        <v>642338.63798999996</v>
      </c>
      <c r="AK269">
        <v>9073033.2614999991</v>
      </c>
      <c r="AL269">
        <v>1295833.5632</v>
      </c>
      <c r="AM269">
        <v>1228632.3049999999</v>
      </c>
      <c r="AN269">
        <v>17354431.309</v>
      </c>
      <c r="AO269">
        <v>410126.03937000001</v>
      </c>
      <c r="AP269">
        <v>410618.56095999997</v>
      </c>
      <c r="AQ269">
        <v>5799987.1736000003</v>
      </c>
      <c r="AR269">
        <v>3002</v>
      </c>
      <c r="AS269">
        <v>1387</v>
      </c>
      <c r="AT269">
        <v>1368</v>
      </c>
      <c r="AU269">
        <v>1429</v>
      </c>
      <c r="AV269">
        <v>1887</v>
      </c>
      <c r="AW269">
        <v>3420</v>
      </c>
      <c r="AX269">
        <v>3443</v>
      </c>
      <c r="AY269">
        <v>1000</v>
      </c>
      <c r="AZ269">
        <v>545</v>
      </c>
      <c r="BA269">
        <v>6518</v>
      </c>
      <c r="BB269">
        <v>15108</v>
      </c>
      <c r="BC269">
        <v>43439</v>
      </c>
      <c r="BD269" s="24">
        <f t="shared" si="4"/>
        <v>6</v>
      </c>
    </row>
    <row r="270" spans="1:56" x14ac:dyDescent="0.35">
      <c r="A270" t="s">
        <v>341</v>
      </c>
      <c r="B270" s="18" t="s">
        <v>342</v>
      </c>
      <c r="C270" s="3">
        <v>2487</v>
      </c>
      <c r="D270" s="3">
        <v>1868</v>
      </c>
      <c r="E270" s="3">
        <v>1202</v>
      </c>
      <c r="F270" s="3">
        <v>776</v>
      </c>
      <c r="G270" s="3">
        <v>2241</v>
      </c>
      <c r="H270" s="3">
        <v>1337</v>
      </c>
      <c r="I270" s="3">
        <v>733</v>
      </c>
      <c r="J270" s="3">
        <v>278</v>
      </c>
      <c r="K270" s="3">
        <v>10922</v>
      </c>
      <c r="L270" s="3">
        <v>2058</v>
      </c>
      <c r="M270" s="3">
        <v>2608</v>
      </c>
      <c r="N270" s="3">
        <v>2889</v>
      </c>
      <c r="O270" s="3">
        <v>2467</v>
      </c>
      <c r="P270" s="3">
        <v>900</v>
      </c>
      <c r="Q270" s="4">
        <v>445.00673584999998</v>
      </c>
      <c r="R270" s="4">
        <v>456.23512176999998</v>
      </c>
      <c r="S270" s="3">
        <v>4983</v>
      </c>
      <c r="T270" s="5">
        <v>2475.4243087</v>
      </c>
      <c r="U270" s="5">
        <v>2487.0902765000001</v>
      </c>
      <c r="V270" s="3">
        <v>27164</v>
      </c>
      <c r="W270">
        <v>318.41056594999998</v>
      </c>
      <c r="X270">
        <v>325.39827869999999</v>
      </c>
      <c r="Y270">
        <v>3554</v>
      </c>
      <c r="Z270">
        <v>279.56839860000002</v>
      </c>
      <c r="AA270">
        <v>281.81651712000001</v>
      </c>
      <c r="AB270">
        <v>3078</v>
      </c>
      <c r="AC270">
        <v>3062.3652112999998</v>
      </c>
      <c r="AD270">
        <v>3118.5680278</v>
      </c>
      <c r="AE270">
        <v>34061</v>
      </c>
      <c r="AF270">
        <v>47620.565309999998</v>
      </c>
      <c r="AG270">
        <v>48783.189892000002</v>
      </c>
      <c r="AH270">
        <v>532810</v>
      </c>
      <c r="AI270">
        <v>283748.35501</v>
      </c>
      <c r="AJ270">
        <v>284546.55531000003</v>
      </c>
      <c r="AK270">
        <v>3107817.4770999998</v>
      </c>
      <c r="AL270">
        <v>870470.06126999995</v>
      </c>
      <c r="AM270">
        <v>887879.64664000005</v>
      </c>
      <c r="AN270">
        <v>9697421.5006000008</v>
      </c>
      <c r="AO270">
        <v>299699.82139</v>
      </c>
      <c r="AP270">
        <v>301873.56079000002</v>
      </c>
      <c r="AQ270">
        <v>3297063.031</v>
      </c>
      <c r="AR270">
        <v>1953</v>
      </c>
      <c r="AS270">
        <v>933</v>
      </c>
      <c r="AT270">
        <v>714</v>
      </c>
      <c r="AU270">
        <v>898</v>
      </c>
      <c r="AV270">
        <v>1210</v>
      </c>
      <c r="AW270">
        <v>1446</v>
      </c>
      <c r="AX270">
        <v>2195</v>
      </c>
      <c r="AY270">
        <v>589</v>
      </c>
      <c r="AZ270">
        <v>294</v>
      </c>
      <c r="BA270">
        <v>5561</v>
      </c>
      <c r="BB270">
        <v>10036</v>
      </c>
      <c r="BC270">
        <v>18464</v>
      </c>
      <c r="BD270" s="24">
        <f t="shared" si="4"/>
        <v>5</v>
      </c>
    </row>
    <row r="271" spans="1:56" x14ac:dyDescent="0.35">
      <c r="A271" t="s">
        <v>120</v>
      </c>
      <c r="B271" s="18" t="s">
        <v>121</v>
      </c>
      <c r="C271" s="3">
        <v>3199</v>
      </c>
      <c r="D271" s="3">
        <v>2574</v>
      </c>
      <c r="E271" s="3">
        <v>1657</v>
      </c>
      <c r="F271" s="3">
        <v>1006</v>
      </c>
      <c r="G271" s="3">
        <v>2740</v>
      </c>
      <c r="H271" s="3">
        <v>1970</v>
      </c>
      <c r="I271" s="3">
        <v>1057</v>
      </c>
      <c r="J271" s="3">
        <v>461</v>
      </c>
      <c r="K271" s="3">
        <v>14664</v>
      </c>
      <c r="L271" s="3">
        <v>2082</v>
      </c>
      <c r="M271" s="3">
        <v>2006</v>
      </c>
      <c r="N271" s="3">
        <v>2348</v>
      </c>
      <c r="O271" s="3">
        <v>5283</v>
      </c>
      <c r="P271" s="3">
        <v>2945</v>
      </c>
      <c r="Q271" s="4">
        <v>451.84337085999999</v>
      </c>
      <c r="R271" s="4">
        <v>444.69448991000002</v>
      </c>
      <c r="S271" s="3">
        <v>6521</v>
      </c>
      <c r="T271" s="5">
        <v>3181.3555820000001</v>
      </c>
      <c r="U271" s="5">
        <v>3192.4440807000001</v>
      </c>
      <c r="V271" s="3">
        <v>46814</v>
      </c>
      <c r="W271">
        <v>381.74884716000003</v>
      </c>
      <c r="X271">
        <v>375.88652481999998</v>
      </c>
      <c r="Y271">
        <v>5512</v>
      </c>
      <c r="Z271">
        <v>309.29510850999998</v>
      </c>
      <c r="AA271">
        <v>311.71576649999997</v>
      </c>
      <c r="AB271">
        <v>4571</v>
      </c>
      <c r="AC271">
        <v>3348.7072517000001</v>
      </c>
      <c r="AD271">
        <v>3294.3944354</v>
      </c>
      <c r="AE271">
        <v>48309</v>
      </c>
      <c r="AF271">
        <v>53503.807077999998</v>
      </c>
      <c r="AG271">
        <v>52641.162028999999</v>
      </c>
      <c r="AH271">
        <v>771930</v>
      </c>
      <c r="AI271">
        <v>370864.38902</v>
      </c>
      <c r="AJ271">
        <v>372303.53988</v>
      </c>
      <c r="AK271">
        <v>5459459.1089000003</v>
      </c>
      <c r="AL271">
        <v>980591.13546999998</v>
      </c>
      <c r="AM271">
        <v>965108.18987</v>
      </c>
      <c r="AN271">
        <v>14152346.495999999</v>
      </c>
      <c r="AO271">
        <v>341412.58624999999</v>
      </c>
      <c r="AP271">
        <v>344391.74314999999</v>
      </c>
      <c r="AQ271">
        <v>5050160.5214999998</v>
      </c>
      <c r="AR271">
        <v>2940</v>
      </c>
      <c r="AS271">
        <v>1430</v>
      </c>
      <c r="AT271">
        <v>827</v>
      </c>
      <c r="AU271">
        <v>1661</v>
      </c>
      <c r="AV271">
        <v>2005</v>
      </c>
      <c r="AW271">
        <v>1846</v>
      </c>
      <c r="AX271">
        <v>3227</v>
      </c>
      <c r="AY271">
        <v>985</v>
      </c>
      <c r="AZ271">
        <v>359</v>
      </c>
      <c r="BA271">
        <v>9327</v>
      </c>
      <c r="BB271">
        <v>18039</v>
      </c>
      <c r="BC271">
        <v>20943</v>
      </c>
      <c r="BD271" s="24">
        <f t="shared" si="4"/>
        <v>7</v>
      </c>
    </row>
    <row r="272" spans="1:56" x14ac:dyDescent="0.35">
      <c r="A272" t="s">
        <v>587</v>
      </c>
      <c r="B272" s="18" t="s">
        <v>588</v>
      </c>
      <c r="C272" s="3">
        <v>3835</v>
      </c>
      <c r="D272" s="3">
        <v>2794</v>
      </c>
      <c r="E272" s="3">
        <v>1706</v>
      </c>
      <c r="F272" s="3">
        <v>1143</v>
      </c>
      <c r="G272" s="3">
        <v>3212</v>
      </c>
      <c r="H272" s="3">
        <v>2012</v>
      </c>
      <c r="I272" s="3">
        <v>959</v>
      </c>
      <c r="J272" s="3">
        <v>425</v>
      </c>
      <c r="K272" s="3">
        <v>16086</v>
      </c>
      <c r="L272" s="3">
        <v>5320</v>
      </c>
      <c r="M272" s="3">
        <v>4308</v>
      </c>
      <c r="N272" s="3">
        <v>4224</v>
      </c>
      <c r="O272" s="3">
        <v>1589</v>
      </c>
      <c r="P272" s="3">
        <v>645</v>
      </c>
      <c r="Q272" s="4">
        <v>658.24983004000001</v>
      </c>
      <c r="R272" s="4">
        <v>716.15069003999997</v>
      </c>
      <c r="S272" s="3">
        <v>11520</v>
      </c>
      <c r="T272" s="5">
        <v>3480.8824983</v>
      </c>
      <c r="U272" s="5">
        <v>3519.1470844</v>
      </c>
      <c r="V272" s="3">
        <v>56609</v>
      </c>
      <c r="W272">
        <v>450.79119983999999</v>
      </c>
      <c r="X272">
        <v>485.7640184</v>
      </c>
      <c r="Y272">
        <v>7814</v>
      </c>
      <c r="Z272">
        <v>375.30317120000001</v>
      </c>
      <c r="AA272">
        <v>376.53860500000002</v>
      </c>
      <c r="AB272">
        <v>6057</v>
      </c>
      <c r="AC272">
        <v>5097.2328180000004</v>
      </c>
      <c r="AD272">
        <v>5469.6008952000002</v>
      </c>
      <c r="AE272">
        <v>87984</v>
      </c>
      <c r="AF272">
        <v>76147.732052000007</v>
      </c>
      <c r="AG272">
        <v>82721.310456000007</v>
      </c>
      <c r="AH272">
        <v>1330655</v>
      </c>
      <c r="AI272">
        <v>369613.08061</v>
      </c>
      <c r="AJ272">
        <v>372169.24806999997</v>
      </c>
      <c r="AK272">
        <v>5986714.5244000005</v>
      </c>
      <c r="AL272">
        <v>1261822.1143</v>
      </c>
      <c r="AM272">
        <v>1355791.6191</v>
      </c>
      <c r="AN272">
        <v>21809263.984999999</v>
      </c>
      <c r="AO272">
        <v>372761.99693999998</v>
      </c>
      <c r="AP272">
        <v>371382.74326999998</v>
      </c>
      <c r="AQ272">
        <v>5974062.8081999999</v>
      </c>
      <c r="AR272">
        <v>3306</v>
      </c>
      <c r="AS272">
        <v>1829</v>
      </c>
      <c r="AT272">
        <v>1344</v>
      </c>
      <c r="AU272">
        <v>1961</v>
      </c>
      <c r="AV272">
        <v>2654</v>
      </c>
      <c r="AW272">
        <v>3199</v>
      </c>
      <c r="AX272">
        <v>4091</v>
      </c>
      <c r="AY272">
        <v>1420</v>
      </c>
      <c r="AZ272">
        <v>546</v>
      </c>
      <c r="BA272">
        <v>11588</v>
      </c>
      <c r="BB272">
        <v>26494</v>
      </c>
      <c r="BC272">
        <v>49902</v>
      </c>
      <c r="BD272" s="24">
        <f t="shared" si="4"/>
        <v>8</v>
      </c>
    </row>
    <row r="273" spans="1:56" x14ac:dyDescent="0.35">
      <c r="A273" t="s">
        <v>491</v>
      </c>
      <c r="B273" s="18" t="s">
        <v>492</v>
      </c>
      <c r="C273" s="3">
        <v>1207</v>
      </c>
      <c r="D273" s="3">
        <v>940</v>
      </c>
      <c r="E273" s="3">
        <v>562</v>
      </c>
      <c r="F273" s="3">
        <v>337</v>
      </c>
      <c r="G273" s="3">
        <v>1083</v>
      </c>
      <c r="H273" s="3">
        <v>631</v>
      </c>
      <c r="I273" s="3">
        <v>319</v>
      </c>
      <c r="J273" s="3">
        <v>115</v>
      </c>
      <c r="K273" s="3">
        <v>5194</v>
      </c>
      <c r="L273" s="3">
        <v>805</v>
      </c>
      <c r="M273" s="3">
        <v>1225</v>
      </c>
      <c r="N273" s="3">
        <v>1377</v>
      </c>
      <c r="O273" s="3">
        <v>935</v>
      </c>
      <c r="P273" s="3">
        <v>852</v>
      </c>
      <c r="Q273" s="4">
        <v>527.65480274000004</v>
      </c>
      <c r="R273" s="4">
        <v>523.87370041999998</v>
      </c>
      <c r="S273" s="3">
        <v>2721</v>
      </c>
      <c r="T273" s="5">
        <v>3437.1113157</v>
      </c>
      <c r="U273" s="5">
        <v>3452.2525992000001</v>
      </c>
      <c r="V273" s="3">
        <v>17931</v>
      </c>
      <c r="W273">
        <v>475.84449606999999</v>
      </c>
      <c r="X273">
        <v>470.15787447000002</v>
      </c>
      <c r="Y273">
        <v>2442</v>
      </c>
      <c r="Z273">
        <v>421.93597505999998</v>
      </c>
      <c r="AA273">
        <v>426.83865999</v>
      </c>
      <c r="AB273">
        <v>2217</v>
      </c>
      <c r="AC273">
        <v>5075.1748805999996</v>
      </c>
      <c r="AD273">
        <v>4988.4482095000003</v>
      </c>
      <c r="AE273">
        <v>25910</v>
      </c>
      <c r="AF273">
        <v>62321.195157000002</v>
      </c>
      <c r="AG273">
        <v>61792.067771000002</v>
      </c>
      <c r="AH273">
        <v>320948</v>
      </c>
      <c r="AI273">
        <v>383319.23985999997</v>
      </c>
      <c r="AJ273">
        <v>384239.55702000001</v>
      </c>
      <c r="AK273">
        <v>1995740.2590999999</v>
      </c>
      <c r="AL273">
        <v>1334698.6214999999</v>
      </c>
      <c r="AM273">
        <v>1314169.6953</v>
      </c>
      <c r="AN273">
        <v>6825797.3975999998</v>
      </c>
      <c r="AO273">
        <v>459446.55502999999</v>
      </c>
      <c r="AP273">
        <v>466701.22769999999</v>
      </c>
      <c r="AQ273">
        <v>2424046.1767000002</v>
      </c>
      <c r="AR273">
        <v>1132</v>
      </c>
      <c r="AS273">
        <v>524</v>
      </c>
      <c r="AT273">
        <v>440</v>
      </c>
      <c r="AU273">
        <v>511</v>
      </c>
      <c r="AV273">
        <v>734</v>
      </c>
      <c r="AW273">
        <v>1197</v>
      </c>
      <c r="AX273">
        <v>1610</v>
      </c>
      <c r="AY273">
        <v>455</v>
      </c>
      <c r="AZ273">
        <v>152</v>
      </c>
      <c r="BA273">
        <v>2494</v>
      </c>
      <c r="BB273">
        <v>6419</v>
      </c>
      <c r="BC273">
        <v>16997</v>
      </c>
      <c r="BD273" s="24">
        <f t="shared" si="4"/>
        <v>8</v>
      </c>
    </row>
    <row r="274" spans="1:56" x14ac:dyDescent="0.35">
      <c r="A274" t="s">
        <v>523</v>
      </c>
      <c r="B274" s="18" t="s">
        <v>524</v>
      </c>
      <c r="C274" s="3">
        <v>1534</v>
      </c>
      <c r="D274" s="3">
        <v>1363</v>
      </c>
      <c r="E274" s="3">
        <v>968</v>
      </c>
      <c r="F274" s="3">
        <v>671</v>
      </c>
      <c r="G274" s="3">
        <v>1416</v>
      </c>
      <c r="H274" s="3">
        <v>1001</v>
      </c>
      <c r="I274" s="3">
        <v>668</v>
      </c>
      <c r="J274" s="3">
        <v>253</v>
      </c>
      <c r="K274" s="3">
        <v>7874</v>
      </c>
      <c r="L274" s="3">
        <v>0</v>
      </c>
      <c r="M274" s="3">
        <v>301</v>
      </c>
      <c r="N274" s="3">
        <v>1476</v>
      </c>
      <c r="O274" s="3">
        <v>2791</v>
      </c>
      <c r="P274" s="3">
        <v>3306</v>
      </c>
      <c r="Q274" s="5">
        <v>514.12935376999997</v>
      </c>
      <c r="R274" s="4">
        <v>471.93294386999997</v>
      </c>
      <c r="S274" s="3">
        <v>3716</v>
      </c>
      <c r="T274" s="5">
        <v>3181.6596801000001</v>
      </c>
      <c r="U274" s="5">
        <v>3154.9403099000001</v>
      </c>
      <c r="V274" s="3">
        <v>24842</v>
      </c>
      <c r="W274">
        <v>403.04949608999999</v>
      </c>
      <c r="X274">
        <v>374.14274828999999</v>
      </c>
      <c r="Y274">
        <v>2946</v>
      </c>
      <c r="Z274">
        <v>305.95055064000002</v>
      </c>
      <c r="AA274">
        <v>305.05461011</v>
      </c>
      <c r="AB274">
        <v>2402</v>
      </c>
      <c r="AC274">
        <v>4089.9328590999999</v>
      </c>
      <c r="AD274">
        <v>3815.2146303999998</v>
      </c>
      <c r="AE274">
        <v>30041</v>
      </c>
      <c r="AF274">
        <v>63537.203739999997</v>
      </c>
      <c r="AG274">
        <v>58419.100837999998</v>
      </c>
      <c r="AH274">
        <v>459992</v>
      </c>
      <c r="AI274">
        <v>366732.13766000001</v>
      </c>
      <c r="AJ274">
        <v>365181.43079000001</v>
      </c>
      <c r="AK274">
        <v>2875438.5860000001</v>
      </c>
      <c r="AL274">
        <v>1113494.723</v>
      </c>
      <c r="AM274">
        <v>1037346.0108</v>
      </c>
      <c r="AN274">
        <v>8168062.4891999997</v>
      </c>
      <c r="AO274">
        <v>315182.16645000002</v>
      </c>
      <c r="AP274">
        <v>316148.24381999997</v>
      </c>
      <c r="AQ274">
        <v>2489351.2719000001</v>
      </c>
      <c r="AR274">
        <v>1423</v>
      </c>
      <c r="AS274">
        <v>746</v>
      </c>
      <c r="AT274">
        <v>663</v>
      </c>
      <c r="AU274">
        <v>649</v>
      </c>
      <c r="AV274">
        <v>934</v>
      </c>
      <c r="AW274">
        <v>1363</v>
      </c>
      <c r="AX274">
        <v>1634</v>
      </c>
      <c r="AY274">
        <v>519</v>
      </c>
      <c r="AZ274">
        <v>249</v>
      </c>
      <c r="BA274">
        <v>3565</v>
      </c>
      <c r="BB274">
        <v>8134</v>
      </c>
      <c r="BC274">
        <v>18342</v>
      </c>
      <c r="BD274" s="24">
        <f t="shared" si="4"/>
        <v>9</v>
      </c>
    </row>
    <row r="275" spans="1:56" x14ac:dyDescent="0.35">
      <c r="A275" t="s">
        <v>473</v>
      </c>
      <c r="B275" s="18" t="s">
        <v>474</v>
      </c>
      <c r="C275" s="3">
        <v>2353</v>
      </c>
      <c r="D275" s="3">
        <v>2022</v>
      </c>
      <c r="E275" s="3">
        <v>1502</v>
      </c>
      <c r="F275" s="3">
        <v>1045</v>
      </c>
      <c r="G275" s="3">
        <v>2018</v>
      </c>
      <c r="H275" s="3">
        <v>1530</v>
      </c>
      <c r="I275" s="3">
        <v>932</v>
      </c>
      <c r="J275" s="3">
        <v>434</v>
      </c>
      <c r="K275" s="3">
        <v>11836</v>
      </c>
      <c r="L275" s="3">
        <v>688</v>
      </c>
      <c r="M275" s="3">
        <v>1246</v>
      </c>
      <c r="N275" s="3">
        <v>3907</v>
      </c>
      <c r="O275" s="3">
        <v>3090</v>
      </c>
      <c r="P275" s="3">
        <v>2905</v>
      </c>
      <c r="Q275" s="4">
        <v>390.99891944000001</v>
      </c>
      <c r="R275" s="4">
        <v>384.08246028999997</v>
      </c>
      <c r="S275" s="3">
        <v>4546</v>
      </c>
      <c r="T275" s="6">
        <v>2606.4000990999998</v>
      </c>
      <c r="U275" s="5">
        <v>2575.6167624</v>
      </c>
      <c r="V275" s="3">
        <v>30485</v>
      </c>
      <c r="W275">
        <v>373.46875964999998</v>
      </c>
      <c r="X275">
        <v>370.64886786</v>
      </c>
      <c r="Y275">
        <v>4387</v>
      </c>
      <c r="Z275">
        <v>341.99174454000001</v>
      </c>
      <c r="AA275">
        <v>337.86752281000003</v>
      </c>
      <c r="AB275">
        <v>3999</v>
      </c>
      <c r="AC275">
        <v>3161.2351899999999</v>
      </c>
      <c r="AD275">
        <v>3156.4717810000002</v>
      </c>
      <c r="AE275">
        <v>37360</v>
      </c>
      <c r="AF275">
        <v>46238.447022</v>
      </c>
      <c r="AG275">
        <v>45508.026360000003</v>
      </c>
      <c r="AH275">
        <v>538633</v>
      </c>
      <c r="AI275">
        <v>288917.67596000002</v>
      </c>
      <c r="AJ275">
        <v>286538.45156000002</v>
      </c>
      <c r="AK275">
        <v>3391469.1126999999</v>
      </c>
      <c r="AL275">
        <v>946650.73117000004</v>
      </c>
      <c r="AM275">
        <v>943966.27431999997</v>
      </c>
      <c r="AN275">
        <v>11172784.823000001</v>
      </c>
      <c r="AO275">
        <v>348774.57808000001</v>
      </c>
      <c r="AP275">
        <v>344550.19231000001</v>
      </c>
      <c r="AQ275">
        <v>4078096.0761000002</v>
      </c>
      <c r="AR275">
        <v>2297</v>
      </c>
      <c r="AS275">
        <v>1110</v>
      </c>
      <c r="AT275">
        <v>794</v>
      </c>
      <c r="AU275">
        <v>1113</v>
      </c>
      <c r="AV275">
        <v>1465</v>
      </c>
      <c r="AW275">
        <v>1809</v>
      </c>
      <c r="AX275">
        <v>2781</v>
      </c>
      <c r="AY275">
        <v>852</v>
      </c>
      <c r="AZ275">
        <v>366</v>
      </c>
      <c r="BA275">
        <v>5528</v>
      </c>
      <c r="BB275">
        <v>12347</v>
      </c>
      <c r="BC275">
        <v>19485</v>
      </c>
      <c r="BD275" s="24">
        <f t="shared" si="4"/>
        <v>13</v>
      </c>
    </row>
    <row r="276" spans="1:56" x14ac:dyDescent="0.35">
      <c r="A276" t="s">
        <v>227</v>
      </c>
      <c r="B276" s="18" t="s">
        <v>228</v>
      </c>
      <c r="C276" s="3">
        <v>2996</v>
      </c>
      <c r="D276" s="3">
        <v>2462</v>
      </c>
      <c r="E276" s="3">
        <v>1943</v>
      </c>
      <c r="F276" s="3">
        <v>1371</v>
      </c>
      <c r="G276" s="3">
        <v>2611</v>
      </c>
      <c r="H276" s="3">
        <v>1833</v>
      </c>
      <c r="I276" s="3">
        <v>1071</v>
      </c>
      <c r="J276" s="3">
        <v>561</v>
      </c>
      <c r="K276" s="3">
        <v>14848</v>
      </c>
      <c r="L276" s="3">
        <v>606</v>
      </c>
      <c r="M276" s="3">
        <v>2958</v>
      </c>
      <c r="N276" s="3">
        <v>4440</v>
      </c>
      <c r="O276" s="3">
        <v>4815</v>
      </c>
      <c r="P276" s="3">
        <v>2029</v>
      </c>
      <c r="Q276" s="4">
        <v>455.41537855000001</v>
      </c>
      <c r="R276" s="4">
        <v>455.54956897</v>
      </c>
      <c r="S276" s="3">
        <v>6764</v>
      </c>
      <c r="T276" s="5">
        <v>3638.1011742999999</v>
      </c>
      <c r="U276" s="5">
        <v>3575.8351293000001</v>
      </c>
      <c r="V276" s="3">
        <v>53094</v>
      </c>
      <c r="W276">
        <v>337.79020381999999</v>
      </c>
      <c r="X276">
        <v>341.19073276</v>
      </c>
      <c r="Y276">
        <v>5066</v>
      </c>
      <c r="Z276">
        <v>337.98997415999997</v>
      </c>
      <c r="AA276">
        <v>332.50269397</v>
      </c>
      <c r="AB276">
        <v>4937</v>
      </c>
      <c r="AC276">
        <v>2304.5247887</v>
      </c>
      <c r="AD276">
        <v>2343.4132543000001</v>
      </c>
      <c r="AE276">
        <v>34795</v>
      </c>
      <c r="AF276">
        <v>50966.370640000001</v>
      </c>
      <c r="AG276">
        <v>51091.258082</v>
      </c>
      <c r="AH276">
        <v>758603</v>
      </c>
      <c r="AI276">
        <v>431181.31835000002</v>
      </c>
      <c r="AJ276">
        <v>425044.74404999998</v>
      </c>
      <c r="AK276">
        <v>6311064.3596999999</v>
      </c>
      <c r="AL276">
        <v>847309.24982000003</v>
      </c>
      <c r="AM276">
        <v>860129.51196000003</v>
      </c>
      <c r="AN276">
        <v>12771202.994000001</v>
      </c>
      <c r="AO276">
        <v>361487.34947000002</v>
      </c>
      <c r="AP276">
        <v>355388.30054999999</v>
      </c>
      <c r="AQ276">
        <v>5276805.4866000004</v>
      </c>
      <c r="AR276">
        <v>2824</v>
      </c>
      <c r="AS276">
        <v>1388</v>
      </c>
      <c r="AT276">
        <v>903</v>
      </c>
      <c r="AU276">
        <v>1290</v>
      </c>
      <c r="AV276">
        <v>1791</v>
      </c>
      <c r="AW276">
        <v>1985</v>
      </c>
      <c r="AX276">
        <v>3425</v>
      </c>
      <c r="AY276">
        <v>1104</v>
      </c>
      <c r="AZ276">
        <v>408</v>
      </c>
      <c r="BA276">
        <v>6416</v>
      </c>
      <c r="BB276">
        <v>12437</v>
      </c>
      <c r="BC276">
        <v>15942</v>
      </c>
      <c r="BD276" s="24">
        <f t="shared" si="4"/>
        <v>11</v>
      </c>
    </row>
    <row r="277" spans="1:56" x14ac:dyDescent="0.35">
      <c r="A277" t="s">
        <v>100</v>
      </c>
      <c r="B277" s="18" t="s">
        <v>101</v>
      </c>
      <c r="C277" s="3">
        <v>2721</v>
      </c>
      <c r="D277" s="3">
        <v>1884</v>
      </c>
      <c r="E277" s="3">
        <v>1136</v>
      </c>
      <c r="F277" s="3">
        <v>763</v>
      </c>
      <c r="G277" s="3">
        <v>2301</v>
      </c>
      <c r="H277" s="3">
        <v>1442</v>
      </c>
      <c r="I277" s="3">
        <v>722</v>
      </c>
      <c r="J277" s="3">
        <v>278</v>
      </c>
      <c r="K277" s="3">
        <v>11247</v>
      </c>
      <c r="L277" s="3">
        <v>2725</v>
      </c>
      <c r="M277" s="3">
        <v>2641</v>
      </c>
      <c r="N277" s="3">
        <v>2096</v>
      </c>
      <c r="O277" s="3">
        <v>2246</v>
      </c>
      <c r="P277" s="3">
        <v>1539</v>
      </c>
      <c r="Q277" s="4">
        <v>375.19061384000003</v>
      </c>
      <c r="R277" s="4">
        <v>385.79176668999997</v>
      </c>
      <c r="S277" s="3">
        <v>4339</v>
      </c>
      <c r="T277" s="5">
        <v>3433.2860721000002</v>
      </c>
      <c r="U277" s="5">
        <v>3471.3256867999999</v>
      </c>
      <c r="V277" s="3">
        <v>39042</v>
      </c>
      <c r="W277">
        <v>358.42006724999999</v>
      </c>
      <c r="X277">
        <v>365.69751933999999</v>
      </c>
      <c r="Y277">
        <v>4113</v>
      </c>
      <c r="Z277">
        <v>324.50494896999999</v>
      </c>
      <c r="AA277">
        <v>328.70987818999998</v>
      </c>
      <c r="AB277">
        <v>3697</v>
      </c>
      <c r="AC277">
        <v>3446.1590197999999</v>
      </c>
      <c r="AD277">
        <v>3495.5099138</v>
      </c>
      <c r="AE277">
        <v>39314</v>
      </c>
      <c r="AF277">
        <v>43410.463342000003</v>
      </c>
      <c r="AG277">
        <v>44563.439139000002</v>
      </c>
      <c r="AH277">
        <v>501205</v>
      </c>
      <c r="AI277">
        <v>391723.71691000002</v>
      </c>
      <c r="AJ277">
        <v>394758.57922999997</v>
      </c>
      <c r="AK277">
        <v>4439849.7406000001</v>
      </c>
      <c r="AL277">
        <v>1000716.5164</v>
      </c>
      <c r="AM277">
        <v>1017107.2601</v>
      </c>
      <c r="AN277">
        <v>11439405.354</v>
      </c>
      <c r="AO277">
        <v>365597.16976999998</v>
      </c>
      <c r="AP277">
        <v>370027.99654000002</v>
      </c>
      <c r="AQ277">
        <v>4161704.8771000002</v>
      </c>
      <c r="AR277">
        <v>2081</v>
      </c>
      <c r="AS277">
        <v>1047</v>
      </c>
      <c r="AT277">
        <v>751</v>
      </c>
      <c r="AU277">
        <v>1106</v>
      </c>
      <c r="AV277">
        <v>1417</v>
      </c>
      <c r="AW277">
        <v>1590</v>
      </c>
      <c r="AX277">
        <v>2518</v>
      </c>
      <c r="AY277">
        <v>846</v>
      </c>
      <c r="AZ277">
        <v>333</v>
      </c>
      <c r="BA277">
        <v>5995</v>
      </c>
      <c r="BB277">
        <v>12878</v>
      </c>
      <c r="BC277">
        <v>20441</v>
      </c>
      <c r="BD277" s="24">
        <f t="shared" si="4"/>
        <v>18</v>
      </c>
    </row>
    <row r="278" spans="1:56" x14ac:dyDescent="0.35">
      <c r="A278" t="s">
        <v>275</v>
      </c>
      <c r="B278" s="18" t="s">
        <v>276</v>
      </c>
      <c r="C278" s="3">
        <v>4030</v>
      </c>
      <c r="D278" s="3">
        <v>3181</v>
      </c>
      <c r="E278" s="3">
        <v>2202</v>
      </c>
      <c r="F278" s="3">
        <v>1532</v>
      </c>
      <c r="G278" s="3">
        <v>3655</v>
      </c>
      <c r="H278" s="3">
        <v>2440</v>
      </c>
      <c r="I278" s="3">
        <v>1409</v>
      </c>
      <c r="J278" s="3">
        <v>624</v>
      </c>
      <c r="K278" s="3">
        <v>19073</v>
      </c>
      <c r="L278" s="3">
        <v>4682</v>
      </c>
      <c r="M278" s="3">
        <v>6377</v>
      </c>
      <c r="N278" s="3">
        <v>4879</v>
      </c>
      <c r="O278" s="3">
        <v>2826</v>
      </c>
      <c r="P278" s="3">
        <v>309</v>
      </c>
      <c r="Q278" s="5">
        <v>346.62679026000001</v>
      </c>
      <c r="R278" s="5">
        <v>380.5379332</v>
      </c>
      <c r="S278" s="3">
        <v>7258</v>
      </c>
      <c r="T278" s="5">
        <v>3388.0596117999999</v>
      </c>
      <c r="U278" s="5">
        <v>3403.9217742000001</v>
      </c>
      <c r="V278" s="3">
        <v>64923</v>
      </c>
      <c r="W278">
        <v>308.02141526000003</v>
      </c>
      <c r="X278">
        <v>337.49279086000001</v>
      </c>
      <c r="Y278">
        <v>6437</v>
      </c>
      <c r="Z278">
        <v>399.31961856999999</v>
      </c>
      <c r="AA278">
        <v>397.89230850000001</v>
      </c>
      <c r="AB278">
        <v>7589</v>
      </c>
      <c r="AC278">
        <v>2713.8670056000001</v>
      </c>
      <c r="AD278">
        <v>2976.6685891000002</v>
      </c>
      <c r="AE278">
        <v>56774</v>
      </c>
      <c r="AF278">
        <v>43395.712061999999</v>
      </c>
      <c r="AG278">
        <v>47657.473916000003</v>
      </c>
      <c r="AH278">
        <v>908971</v>
      </c>
      <c r="AI278">
        <v>408106.11187000002</v>
      </c>
      <c r="AJ278">
        <v>409407.86546</v>
      </c>
      <c r="AK278">
        <v>7808636.2178999996</v>
      </c>
      <c r="AL278">
        <v>840591.85205999995</v>
      </c>
      <c r="AM278">
        <v>921838.12979000004</v>
      </c>
      <c r="AN278">
        <v>17582218.649999999</v>
      </c>
      <c r="AO278">
        <v>389441.71825999999</v>
      </c>
      <c r="AP278">
        <v>383973.55437000003</v>
      </c>
      <c r="AQ278">
        <v>7323527.6025</v>
      </c>
      <c r="AR278">
        <v>3699</v>
      </c>
      <c r="AS278">
        <v>1665</v>
      </c>
      <c r="AT278">
        <v>1405</v>
      </c>
      <c r="AU278">
        <v>1571</v>
      </c>
      <c r="AV278">
        <v>2058</v>
      </c>
      <c r="AW278">
        <v>2808</v>
      </c>
      <c r="AX278">
        <v>5248</v>
      </c>
      <c r="AY278">
        <v>1622</v>
      </c>
      <c r="AZ278">
        <v>719</v>
      </c>
      <c r="BA278">
        <v>8981</v>
      </c>
      <c r="BB278">
        <v>15695</v>
      </c>
      <c r="BC278">
        <v>32098</v>
      </c>
      <c r="BD278" s="24">
        <f t="shared" si="4"/>
        <v>8</v>
      </c>
    </row>
    <row r="279" spans="1:56" x14ac:dyDescent="0.35">
      <c r="A279" t="s">
        <v>309</v>
      </c>
      <c r="B279" s="18" t="s">
        <v>310</v>
      </c>
      <c r="C279" s="3">
        <v>2341</v>
      </c>
      <c r="D279" s="3">
        <v>1777</v>
      </c>
      <c r="E279" s="3">
        <v>1214</v>
      </c>
      <c r="F279" s="3">
        <v>855</v>
      </c>
      <c r="G279" s="3">
        <v>2211</v>
      </c>
      <c r="H279" s="3">
        <v>1368</v>
      </c>
      <c r="I279" s="3">
        <v>742</v>
      </c>
      <c r="J279" s="3">
        <v>341</v>
      </c>
      <c r="K279" s="3">
        <v>10849</v>
      </c>
      <c r="L279" s="3">
        <v>27</v>
      </c>
      <c r="M279" s="3">
        <v>718</v>
      </c>
      <c r="N279" s="3">
        <v>1512</v>
      </c>
      <c r="O279" s="3">
        <v>3662</v>
      </c>
      <c r="P279" s="3">
        <v>4930</v>
      </c>
      <c r="Q279" s="4">
        <v>359.00588347000001</v>
      </c>
      <c r="R279" s="4">
        <v>320.76689096000001</v>
      </c>
      <c r="S279" s="3">
        <v>3480</v>
      </c>
      <c r="T279" s="5">
        <v>2712.7232991000001</v>
      </c>
      <c r="U279" s="5">
        <v>2697.2992902999999</v>
      </c>
      <c r="V279" s="3">
        <v>29263</v>
      </c>
      <c r="W279">
        <v>342.02456539999997</v>
      </c>
      <c r="X279">
        <v>307.58595262</v>
      </c>
      <c r="Y279">
        <v>3337</v>
      </c>
      <c r="Z279">
        <v>298.32673284999998</v>
      </c>
      <c r="AA279">
        <v>300.48852428999999</v>
      </c>
      <c r="AB279">
        <v>3260</v>
      </c>
      <c r="AC279">
        <v>4330.8244567000002</v>
      </c>
      <c r="AD279">
        <v>3892.7090054</v>
      </c>
      <c r="AE279">
        <v>42232</v>
      </c>
      <c r="AF279">
        <v>43928.103843999997</v>
      </c>
      <c r="AG279">
        <v>39260.853535000002</v>
      </c>
      <c r="AH279">
        <v>425941</v>
      </c>
      <c r="AI279">
        <v>305018.69692999998</v>
      </c>
      <c r="AJ279">
        <v>303784.41678000003</v>
      </c>
      <c r="AK279">
        <v>3295757.1376999998</v>
      </c>
      <c r="AL279">
        <v>1044092.1040000001</v>
      </c>
      <c r="AM279">
        <v>938731.57010000001</v>
      </c>
      <c r="AN279">
        <v>10184298.804</v>
      </c>
      <c r="AO279">
        <v>315916.65853999997</v>
      </c>
      <c r="AP279">
        <v>321815.02768</v>
      </c>
      <c r="AQ279">
        <v>3491371.2352999998</v>
      </c>
      <c r="AR279">
        <v>2021</v>
      </c>
      <c r="AS279">
        <v>904</v>
      </c>
      <c r="AT279">
        <v>631</v>
      </c>
      <c r="AU279">
        <v>934</v>
      </c>
      <c r="AV279">
        <v>1133</v>
      </c>
      <c r="AW279">
        <v>1270</v>
      </c>
      <c r="AX279">
        <v>2407</v>
      </c>
      <c r="AY279">
        <v>599</v>
      </c>
      <c r="AZ279">
        <v>254</v>
      </c>
      <c r="BA279">
        <v>5834</v>
      </c>
      <c r="BB279">
        <v>12618</v>
      </c>
      <c r="BC279">
        <v>23780</v>
      </c>
      <c r="BD279" s="24">
        <f t="shared" si="4"/>
        <v>11</v>
      </c>
    </row>
    <row r="280" spans="1:56" x14ac:dyDescent="0.35">
      <c r="A280" t="s">
        <v>289</v>
      </c>
      <c r="B280" s="18" t="s">
        <v>290</v>
      </c>
      <c r="C280" s="3">
        <v>1842</v>
      </c>
      <c r="D280" s="3">
        <v>1439</v>
      </c>
      <c r="E280" s="3">
        <v>972</v>
      </c>
      <c r="F280" s="3">
        <v>670</v>
      </c>
      <c r="G280" s="3">
        <v>1650</v>
      </c>
      <c r="H280" s="3">
        <v>1080</v>
      </c>
      <c r="I280" s="3">
        <v>616</v>
      </c>
      <c r="J280" s="3">
        <v>269</v>
      </c>
      <c r="K280" s="3">
        <v>8538</v>
      </c>
      <c r="L280" s="3">
        <v>235</v>
      </c>
      <c r="M280" s="3">
        <v>617</v>
      </c>
      <c r="N280" s="3">
        <v>2325</v>
      </c>
      <c r="O280" s="3">
        <v>1943</v>
      </c>
      <c r="P280" s="3">
        <v>3418</v>
      </c>
      <c r="Q280" s="4">
        <v>409.64005823999997</v>
      </c>
      <c r="R280" s="4">
        <v>377.48887327</v>
      </c>
      <c r="S280" s="3">
        <v>3223</v>
      </c>
      <c r="T280" s="5">
        <v>3094.6945805999999</v>
      </c>
      <c r="U280" s="5">
        <v>3075.0761302000001</v>
      </c>
      <c r="V280" s="3">
        <v>26255</v>
      </c>
      <c r="W280">
        <v>312.23658248999999</v>
      </c>
      <c r="X280">
        <v>289.76341063000001</v>
      </c>
      <c r="Y280">
        <v>2474</v>
      </c>
      <c r="Z280">
        <v>312.89247117000002</v>
      </c>
      <c r="AA280">
        <v>313.89084094999998</v>
      </c>
      <c r="AB280">
        <v>2680</v>
      </c>
      <c r="AC280">
        <v>2800.9082165999998</v>
      </c>
      <c r="AD280">
        <v>2600.1405481000002</v>
      </c>
      <c r="AE280">
        <v>22200</v>
      </c>
      <c r="AF280">
        <v>48246.344782</v>
      </c>
      <c r="AG280">
        <v>44486.647926999998</v>
      </c>
      <c r="AH280">
        <v>379827</v>
      </c>
      <c r="AI280">
        <v>363183.18024000002</v>
      </c>
      <c r="AJ280">
        <v>361594.82770000002</v>
      </c>
      <c r="AK280">
        <v>3087296.6389000001</v>
      </c>
      <c r="AL280">
        <v>836404.51312999998</v>
      </c>
      <c r="AM280">
        <v>776729.11817000003</v>
      </c>
      <c r="AN280">
        <v>6631713.2110000001</v>
      </c>
      <c r="AO280">
        <v>350046.79895999999</v>
      </c>
      <c r="AP280">
        <v>354215.32299999997</v>
      </c>
      <c r="AQ280">
        <v>3024290.4278000002</v>
      </c>
      <c r="AR280">
        <v>1724</v>
      </c>
      <c r="AS280">
        <v>714</v>
      </c>
      <c r="AT280">
        <v>323</v>
      </c>
      <c r="AU280">
        <v>853</v>
      </c>
      <c r="AV280">
        <v>964</v>
      </c>
      <c r="AW280">
        <v>657</v>
      </c>
      <c r="AX280">
        <v>2108</v>
      </c>
      <c r="AY280">
        <v>460</v>
      </c>
      <c r="AZ280">
        <v>112</v>
      </c>
      <c r="BA280">
        <v>5444</v>
      </c>
      <c r="BB280">
        <v>9101</v>
      </c>
      <c r="BC280">
        <v>7655</v>
      </c>
      <c r="BD280" s="24">
        <f t="shared" si="4"/>
        <v>10</v>
      </c>
    </row>
    <row r="281" spans="1:56" x14ac:dyDescent="0.35">
      <c r="A281" t="s">
        <v>343</v>
      </c>
      <c r="B281" s="18" t="s">
        <v>344</v>
      </c>
      <c r="C281" s="3">
        <v>3061</v>
      </c>
      <c r="D281" s="3">
        <v>2468</v>
      </c>
      <c r="E281" s="3">
        <v>1809</v>
      </c>
      <c r="F281" s="3">
        <v>1235</v>
      </c>
      <c r="G281" s="3">
        <v>2545</v>
      </c>
      <c r="H281" s="3">
        <v>1766</v>
      </c>
      <c r="I281" s="3">
        <v>1028</v>
      </c>
      <c r="J281" s="3">
        <v>460</v>
      </c>
      <c r="K281" s="3">
        <v>14372</v>
      </c>
      <c r="L281" s="3">
        <v>3614</v>
      </c>
      <c r="M281" s="3">
        <v>3166</v>
      </c>
      <c r="N281" s="3">
        <v>3543</v>
      </c>
      <c r="O281" s="3">
        <v>3502</v>
      </c>
      <c r="P281" s="3">
        <v>547</v>
      </c>
      <c r="Q281" s="4">
        <v>550.36375801999998</v>
      </c>
      <c r="R281" s="4">
        <v>595.39382132000003</v>
      </c>
      <c r="S281" s="3">
        <v>8557</v>
      </c>
      <c r="T281" s="5">
        <v>2949.3944059</v>
      </c>
      <c r="U281" s="5">
        <v>2940.6484832000001</v>
      </c>
      <c r="V281" s="3">
        <v>42263</v>
      </c>
      <c r="W281">
        <v>345.90426133</v>
      </c>
      <c r="X281">
        <v>373.64319510000001</v>
      </c>
      <c r="Y281">
        <v>5370</v>
      </c>
      <c r="Z281">
        <v>383.64078222000001</v>
      </c>
      <c r="AA281">
        <v>378.09629835999999</v>
      </c>
      <c r="AB281">
        <v>5434</v>
      </c>
      <c r="AC281">
        <v>2794.6129467999999</v>
      </c>
      <c r="AD281">
        <v>3030.6846645999999</v>
      </c>
      <c r="AE281">
        <v>43557</v>
      </c>
      <c r="AF281">
        <v>64131.344009</v>
      </c>
      <c r="AG281">
        <v>69404.745337999993</v>
      </c>
      <c r="AH281">
        <v>997485</v>
      </c>
      <c r="AI281">
        <v>347527.95974000002</v>
      </c>
      <c r="AJ281">
        <v>346363.31787000003</v>
      </c>
      <c r="AK281">
        <v>4977933.6043999996</v>
      </c>
      <c r="AL281">
        <v>856561.69340999995</v>
      </c>
      <c r="AM281">
        <v>927448.91139000002</v>
      </c>
      <c r="AN281">
        <v>13329295.755000001</v>
      </c>
      <c r="AO281">
        <v>423532.29933000001</v>
      </c>
      <c r="AP281">
        <v>413495.30674999999</v>
      </c>
      <c r="AQ281">
        <v>5942754.5486000003</v>
      </c>
      <c r="AR281">
        <v>3200</v>
      </c>
      <c r="AS281">
        <v>1501</v>
      </c>
      <c r="AT281">
        <v>912</v>
      </c>
      <c r="AU281">
        <v>1492</v>
      </c>
      <c r="AV281">
        <v>1900</v>
      </c>
      <c r="AW281">
        <v>1978</v>
      </c>
      <c r="AX281">
        <v>4001</v>
      </c>
      <c r="AY281">
        <v>1042</v>
      </c>
      <c r="AZ281">
        <v>391</v>
      </c>
      <c r="BA281">
        <v>7098</v>
      </c>
      <c r="BB281">
        <v>15042</v>
      </c>
      <c r="BC281">
        <v>21417</v>
      </c>
      <c r="BD281" s="24">
        <f t="shared" si="4"/>
        <v>6</v>
      </c>
    </row>
    <row r="282" spans="1:56" x14ac:dyDescent="0.35">
      <c r="A282" t="s">
        <v>321</v>
      </c>
      <c r="B282" s="18" t="s">
        <v>322</v>
      </c>
      <c r="C282" s="3">
        <v>1695</v>
      </c>
      <c r="D282" s="3">
        <v>1364</v>
      </c>
      <c r="E282" s="3">
        <v>935</v>
      </c>
      <c r="F282" s="3">
        <v>661</v>
      </c>
      <c r="G282" s="3">
        <v>1391</v>
      </c>
      <c r="H282" s="3">
        <v>995</v>
      </c>
      <c r="I282" s="3">
        <v>572</v>
      </c>
      <c r="J282" s="3">
        <v>241</v>
      </c>
      <c r="K282" s="3">
        <v>7854</v>
      </c>
      <c r="L282" s="3">
        <v>72</v>
      </c>
      <c r="M282" s="3">
        <v>300</v>
      </c>
      <c r="N282" s="3">
        <v>1277</v>
      </c>
      <c r="O282" s="3">
        <v>894</v>
      </c>
      <c r="P282" s="3">
        <v>5311</v>
      </c>
      <c r="Q282" s="4">
        <v>479.3369778</v>
      </c>
      <c r="R282" s="4">
        <v>426.27960274999998</v>
      </c>
      <c r="S282" s="3">
        <v>3348</v>
      </c>
      <c r="T282" s="6">
        <v>3697.6170080000002</v>
      </c>
      <c r="U282" s="5">
        <v>3668.1945504999999</v>
      </c>
      <c r="V282" s="3">
        <v>28810</v>
      </c>
      <c r="W282">
        <v>496.46676988000002</v>
      </c>
      <c r="X282">
        <v>444.23223834999999</v>
      </c>
      <c r="Y282">
        <v>3489</v>
      </c>
      <c r="Z282">
        <v>342.97325724000001</v>
      </c>
      <c r="AA282">
        <v>340.84542907999997</v>
      </c>
      <c r="AB282">
        <v>2677</v>
      </c>
      <c r="AC282">
        <v>4170.0262174999998</v>
      </c>
      <c r="AD282">
        <v>3740.2597403</v>
      </c>
      <c r="AE282">
        <v>29376</v>
      </c>
      <c r="AF282">
        <v>59091.435792999997</v>
      </c>
      <c r="AG282">
        <v>52601.986249000001</v>
      </c>
      <c r="AH282">
        <v>413136</v>
      </c>
      <c r="AI282">
        <v>407471.89600000001</v>
      </c>
      <c r="AJ282">
        <v>405398.51949999999</v>
      </c>
      <c r="AK282">
        <v>3183999.9720999999</v>
      </c>
      <c r="AL282">
        <v>1248579.3156999999</v>
      </c>
      <c r="AM282">
        <v>1118179.0484</v>
      </c>
      <c r="AN282">
        <v>8782178.2457999997</v>
      </c>
      <c r="AO282">
        <v>354708.65049000003</v>
      </c>
      <c r="AP282">
        <v>356040.15318000002</v>
      </c>
      <c r="AQ282">
        <v>2796339.3629999999</v>
      </c>
      <c r="AR282">
        <v>1632</v>
      </c>
      <c r="AS282">
        <v>774</v>
      </c>
      <c r="AT282">
        <v>675</v>
      </c>
      <c r="AU282">
        <v>890</v>
      </c>
      <c r="AV282">
        <v>1056</v>
      </c>
      <c r="AW282">
        <v>1543</v>
      </c>
      <c r="AX282">
        <v>1762</v>
      </c>
      <c r="AY282">
        <v>574</v>
      </c>
      <c r="AZ282">
        <v>341</v>
      </c>
      <c r="BA282">
        <v>3596</v>
      </c>
      <c r="BB282">
        <v>7806</v>
      </c>
      <c r="BC282">
        <v>17974</v>
      </c>
      <c r="BD282" s="24">
        <f t="shared" si="4"/>
        <v>12</v>
      </c>
    </row>
    <row r="283" spans="1:56" x14ac:dyDescent="0.35">
      <c r="A283" t="s">
        <v>128</v>
      </c>
      <c r="B283" s="18" t="s">
        <v>129</v>
      </c>
      <c r="C283" s="3">
        <v>2169</v>
      </c>
      <c r="D283" s="3">
        <v>1668</v>
      </c>
      <c r="E283" s="3">
        <v>1166</v>
      </c>
      <c r="F283" s="3">
        <v>682</v>
      </c>
      <c r="G283" s="3">
        <v>1816</v>
      </c>
      <c r="H283" s="3">
        <v>1209</v>
      </c>
      <c r="I283" s="3">
        <v>655</v>
      </c>
      <c r="J283" s="3">
        <v>263</v>
      </c>
      <c r="K283" s="3">
        <v>9628</v>
      </c>
      <c r="L283" s="3">
        <v>977</v>
      </c>
      <c r="M283" s="3">
        <v>3312</v>
      </c>
      <c r="N283" s="3">
        <v>2315</v>
      </c>
      <c r="O283" s="3">
        <v>2213</v>
      </c>
      <c r="P283" s="3">
        <v>811</v>
      </c>
      <c r="Q283" s="4">
        <v>563.61989065</v>
      </c>
      <c r="R283" s="4">
        <v>574.05484005000005</v>
      </c>
      <c r="S283" s="3">
        <v>5527</v>
      </c>
      <c r="T283" s="5">
        <v>2877.1051364</v>
      </c>
      <c r="U283" s="5">
        <v>2871.9360198999998</v>
      </c>
      <c r="V283" s="3">
        <v>27651</v>
      </c>
      <c r="W283">
        <v>355.15575139999999</v>
      </c>
      <c r="X283">
        <v>361.65351059</v>
      </c>
      <c r="Y283">
        <v>3482</v>
      </c>
      <c r="Z283">
        <v>337.60265385999998</v>
      </c>
      <c r="AA283">
        <v>338.28417116999998</v>
      </c>
      <c r="AB283">
        <v>3257</v>
      </c>
      <c r="AC283">
        <v>4190.1786877000004</v>
      </c>
      <c r="AD283">
        <v>4262.5675113999996</v>
      </c>
      <c r="AE283">
        <v>41040</v>
      </c>
      <c r="AF283">
        <v>65635.129577</v>
      </c>
      <c r="AG283">
        <v>66863.730785000007</v>
      </c>
      <c r="AH283">
        <v>643764</v>
      </c>
      <c r="AI283">
        <v>339772.66248</v>
      </c>
      <c r="AJ283">
        <v>338987.69835999998</v>
      </c>
      <c r="AK283">
        <v>3263773.5597999999</v>
      </c>
      <c r="AL283">
        <v>1124510.2234</v>
      </c>
      <c r="AM283">
        <v>1144555.9791999999</v>
      </c>
      <c r="AN283">
        <v>11019784.967</v>
      </c>
      <c r="AO283">
        <v>343769.92446000001</v>
      </c>
      <c r="AP283">
        <v>344352.92778000003</v>
      </c>
      <c r="AQ283">
        <v>3315429.9887000001</v>
      </c>
      <c r="AR283">
        <v>1678</v>
      </c>
      <c r="AS283">
        <v>930</v>
      </c>
      <c r="AT283">
        <v>873</v>
      </c>
      <c r="AU283">
        <v>680</v>
      </c>
      <c r="AV283">
        <v>1118</v>
      </c>
      <c r="AW283">
        <v>1684</v>
      </c>
      <c r="AX283">
        <v>2143</v>
      </c>
      <c r="AY283">
        <v>735</v>
      </c>
      <c r="AZ283">
        <v>379</v>
      </c>
      <c r="BA283">
        <v>4349</v>
      </c>
      <c r="BB283">
        <v>11475</v>
      </c>
      <c r="BC283">
        <v>25216</v>
      </c>
      <c r="BD283" s="24">
        <f t="shared" si="4"/>
        <v>8</v>
      </c>
    </row>
    <row r="284" spans="1:56" x14ac:dyDescent="0.35">
      <c r="A284" t="s">
        <v>345</v>
      </c>
      <c r="B284" s="18" t="s">
        <v>346</v>
      </c>
      <c r="C284" s="3">
        <v>2337</v>
      </c>
      <c r="D284" s="3">
        <v>1773</v>
      </c>
      <c r="E284" s="3">
        <v>1073</v>
      </c>
      <c r="F284" s="3">
        <v>741</v>
      </c>
      <c r="G284" s="3">
        <v>2050</v>
      </c>
      <c r="H284" s="3">
        <v>1390</v>
      </c>
      <c r="I284" s="3">
        <v>737</v>
      </c>
      <c r="J284" s="3">
        <v>286</v>
      </c>
      <c r="K284" s="3">
        <v>10387</v>
      </c>
      <c r="L284" s="3">
        <v>200</v>
      </c>
      <c r="M284" s="3">
        <v>920</v>
      </c>
      <c r="N284" s="3">
        <v>1581</v>
      </c>
      <c r="O284" s="3">
        <v>3461</v>
      </c>
      <c r="P284" s="3">
        <v>4225</v>
      </c>
      <c r="Q284" s="4">
        <v>536.40395269999999</v>
      </c>
      <c r="R284" s="4">
        <v>482.33368633999999</v>
      </c>
      <c r="S284" s="3">
        <v>5010</v>
      </c>
      <c r="T284" s="5">
        <v>2992.7775213</v>
      </c>
      <c r="U284" s="5">
        <v>2990.9502262000001</v>
      </c>
      <c r="V284" s="3">
        <v>31067</v>
      </c>
      <c r="W284">
        <v>363.54950442000001</v>
      </c>
      <c r="X284">
        <v>328.10243573999998</v>
      </c>
      <c r="Y284">
        <v>3408</v>
      </c>
      <c r="Z284">
        <v>254.27817708000001</v>
      </c>
      <c r="AA284">
        <v>258.01482622999998</v>
      </c>
      <c r="AB284">
        <v>2680</v>
      </c>
      <c r="AC284">
        <v>3410.0064324999998</v>
      </c>
      <c r="AD284">
        <v>3067.295658</v>
      </c>
      <c r="AE284">
        <v>31860</v>
      </c>
      <c r="AF284">
        <v>61139.538399999998</v>
      </c>
      <c r="AG284">
        <v>54956.387792000001</v>
      </c>
      <c r="AH284">
        <v>570832</v>
      </c>
      <c r="AI284">
        <v>313053.76142</v>
      </c>
      <c r="AJ284">
        <v>313224.53071000002</v>
      </c>
      <c r="AK284">
        <v>3253463.2004</v>
      </c>
      <c r="AL284">
        <v>939440.25540000002</v>
      </c>
      <c r="AM284">
        <v>846194.18834999995</v>
      </c>
      <c r="AN284">
        <v>8789419.0343999993</v>
      </c>
      <c r="AO284">
        <v>316686.43845999998</v>
      </c>
      <c r="AP284">
        <v>324882.11242000002</v>
      </c>
      <c r="AQ284">
        <v>3374550.5016999999</v>
      </c>
      <c r="AR284">
        <v>2022</v>
      </c>
      <c r="AS284">
        <v>888</v>
      </c>
      <c r="AT284">
        <v>652</v>
      </c>
      <c r="AU284">
        <v>889</v>
      </c>
      <c r="AV284">
        <v>1096</v>
      </c>
      <c r="AW284">
        <v>1423</v>
      </c>
      <c r="AX284">
        <v>1985</v>
      </c>
      <c r="AY284">
        <v>494</v>
      </c>
      <c r="AZ284">
        <v>201</v>
      </c>
      <c r="BA284">
        <v>4640</v>
      </c>
      <c r="BB284">
        <v>9496</v>
      </c>
      <c r="BC284">
        <v>17724</v>
      </c>
      <c r="BD284" s="24">
        <f t="shared" si="4"/>
        <v>21</v>
      </c>
    </row>
    <row r="285" spans="1:56" x14ac:dyDescent="0.35">
      <c r="A285" t="s">
        <v>114</v>
      </c>
      <c r="B285" s="18" t="s">
        <v>115</v>
      </c>
      <c r="C285" s="3">
        <v>3309</v>
      </c>
      <c r="D285" s="3">
        <v>2647</v>
      </c>
      <c r="E285" s="3">
        <v>1972</v>
      </c>
      <c r="F285" s="3">
        <v>1402</v>
      </c>
      <c r="G285" s="3">
        <v>2838</v>
      </c>
      <c r="H285" s="3">
        <v>2005</v>
      </c>
      <c r="I285" s="3">
        <v>1077</v>
      </c>
      <c r="J285" s="3">
        <v>602</v>
      </c>
      <c r="K285" s="3">
        <v>15852</v>
      </c>
      <c r="L285" s="3">
        <v>4102</v>
      </c>
      <c r="M285" s="3">
        <v>4861</v>
      </c>
      <c r="N285" s="3">
        <v>3805</v>
      </c>
      <c r="O285" s="3">
        <v>2176</v>
      </c>
      <c r="P285" s="3">
        <v>908</v>
      </c>
      <c r="Q285" s="4">
        <v>455.79773784999998</v>
      </c>
      <c r="R285" s="4">
        <v>504.54201362999999</v>
      </c>
      <c r="S285" s="3">
        <v>7998</v>
      </c>
      <c r="T285" s="5">
        <v>3625.6256702000001</v>
      </c>
      <c r="U285" s="5">
        <v>3617.3984354999998</v>
      </c>
      <c r="V285" s="3">
        <v>57343</v>
      </c>
      <c r="W285">
        <v>323.95124361000001</v>
      </c>
      <c r="X285">
        <v>358.06207418999998</v>
      </c>
      <c r="Y285">
        <v>5676</v>
      </c>
      <c r="Z285">
        <v>306.26845968999999</v>
      </c>
      <c r="AA285">
        <v>300.97148625</v>
      </c>
      <c r="AB285">
        <v>4771</v>
      </c>
      <c r="AC285">
        <v>2062.3809164999998</v>
      </c>
      <c r="AD285">
        <v>2290.5627049999998</v>
      </c>
      <c r="AE285">
        <v>36310</v>
      </c>
      <c r="AF285">
        <v>52889.604904</v>
      </c>
      <c r="AG285">
        <v>58593.615947999999</v>
      </c>
      <c r="AH285">
        <v>928826</v>
      </c>
      <c r="AI285">
        <v>431779.66781000001</v>
      </c>
      <c r="AJ285">
        <v>430470.25345000002</v>
      </c>
      <c r="AK285">
        <v>6823814.4578</v>
      </c>
      <c r="AL285">
        <v>814246.01471000002</v>
      </c>
      <c r="AM285">
        <v>902423.46568000002</v>
      </c>
      <c r="AN285">
        <v>14305216.778000001</v>
      </c>
      <c r="AO285">
        <v>355484.24845000001</v>
      </c>
      <c r="AP285">
        <v>345119.84797</v>
      </c>
      <c r="AQ285">
        <v>5470839.8300000001</v>
      </c>
      <c r="AR285">
        <v>2795</v>
      </c>
      <c r="AS285">
        <v>1590</v>
      </c>
      <c r="AT285">
        <v>978</v>
      </c>
      <c r="AU285">
        <v>1345</v>
      </c>
      <c r="AV285">
        <v>2108</v>
      </c>
      <c r="AW285">
        <v>2223</v>
      </c>
      <c r="AX285">
        <v>3185</v>
      </c>
      <c r="AY285">
        <v>1167</v>
      </c>
      <c r="AZ285">
        <v>419</v>
      </c>
      <c r="BA285">
        <v>6362</v>
      </c>
      <c r="BB285">
        <v>13599</v>
      </c>
      <c r="BC285">
        <v>16349</v>
      </c>
      <c r="BD285" s="24">
        <f t="shared" si="4"/>
        <v>6</v>
      </c>
    </row>
    <row r="286" spans="1:56" x14ac:dyDescent="0.35">
      <c r="A286" t="s">
        <v>229</v>
      </c>
      <c r="B286" s="18" t="s">
        <v>230</v>
      </c>
      <c r="C286" s="3">
        <v>1579</v>
      </c>
      <c r="D286" s="3">
        <v>1187</v>
      </c>
      <c r="E286" s="3">
        <v>792</v>
      </c>
      <c r="F286" s="3">
        <v>562</v>
      </c>
      <c r="G286" s="3">
        <v>1400</v>
      </c>
      <c r="H286" s="3">
        <v>993</v>
      </c>
      <c r="I286" s="3">
        <v>510</v>
      </c>
      <c r="J286" s="3">
        <v>206</v>
      </c>
      <c r="K286" s="3">
        <v>7229</v>
      </c>
      <c r="L286" s="3">
        <v>496</v>
      </c>
      <c r="M286" s="3">
        <v>3762</v>
      </c>
      <c r="N286" s="3">
        <v>1981</v>
      </c>
      <c r="O286" s="3">
        <v>990</v>
      </c>
      <c r="P286" s="3">
        <v>0</v>
      </c>
      <c r="Q286" s="4">
        <v>389.42793082999998</v>
      </c>
      <c r="R286" s="4">
        <v>410.43021164999999</v>
      </c>
      <c r="S286" s="3">
        <v>2967</v>
      </c>
      <c r="T286" s="5">
        <v>4648.8538999000002</v>
      </c>
      <c r="U286" s="5">
        <v>4656.2456770999997</v>
      </c>
      <c r="V286" s="3">
        <v>33660</v>
      </c>
      <c r="W286">
        <v>348.47461873999998</v>
      </c>
      <c r="X286">
        <v>367.96237377</v>
      </c>
      <c r="Y286">
        <v>2660</v>
      </c>
      <c r="Z286">
        <v>365.01849043999999</v>
      </c>
      <c r="AA286">
        <v>367.40904689000001</v>
      </c>
      <c r="AB286">
        <v>2656</v>
      </c>
      <c r="AC286">
        <v>3773.9008781000002</v>
      </c>
      <c r="AD286">
        <v>3977.1752663000002</v>
      </c>
      <c r="AE286">
        <v>28751</v>
      </c>
      <c r="AF286">
        <v>41277.982075</v>
      </c>
      <c r="AG286">
        <v>43548.761931000001</v>
      </c>
      <c r="AH286">
        <v>314814</v>
      </c>
      <c r="AI286">
        <v>520939.29074999999</v>
      </c>
      <c r="AJ286">
        <v>521372.53223000001</v>
      </c>
      <c r="AK286">
        <v>3769002.0355000002</v>
      </c>
      <c r="AL286">
        <v>970948.1213</v>
      </c>
      <c r="AM286">
        <v>1024971.8538</v>
      </c>
      <c r="AN286">
        <v>7409521.5308999997</v>
      </c>
      <c r="AO286">
        <v>405033.25059000001</v>
      </c>
      <c r="AP286">
        <v>406057.06202000001</v>
      </c>
      <c r="AQ286">
        <v>2935386.5013000001</v>
      </c>
      <c r="AR286">
        <v>1458</v>
      </c>
      <c r="AS286">
        <v>666</v>
      </c>
      <c r="AT286">
        <v>393</v>
      </c>
      <c r="AU286">
        <v>645</v>
      </c>
      <c r="AV286">
        <v>919</v>
      </c>
      <c r="AW286">
        <v>1096</v>
      </c>
      <c r="AX286">
        <v>1871</v>
      </c>
      <c r="AY286">
        <v>595</v>
      </c>
      <c r="AZ286">
        <v>190</v>
      </c>
      <c r="BA286">
        <v>3748</v>
      </c>
      <c r="BB286">
        <v>9448</v>
      </c>
      <c r="BC286">
        <v>15555</v>
      </c>
      <c r="BD286" s="24">
        <f t="shared" si="4"/>
        <v>8</v>
      </c>
    </row>
    <row r="287" spans="1:56" x14ac:dyDescent="0.35">
      <c r="A287" t="s">
        <v>703</v>
      </c>
      <c r="B287" s="18" t="s">
        <v>704</v>
      </c>
      <c r="C287" s="3">
        <v>1763</v>
      </c>
      <c r="D287" s="3">
        <v>1413</v>
      </c>
      <c r="E287" s="3">
        <v>825</v>
      </c>
      <c r="F287" s="3">
        <v>464</v>
      </c>
      <c r="G287" s="3">
        <v>1619</v>
      </c>
      <c r="H287" s="3">
        <v>1161</v>
      </c>
      <c r="I287" s="3">
        <v>515</v>
      </c>
      <c r="J287" s="3">
        <v>249</v>
      </c>
      <c r="K287" s="3">
        <v>8009</v>
      </c>
      <c r="L287" s="3">
        <v>5701</v>
      </c>
      <c r="M287" s="3">
        <v>1651</v>
      </c>
      <c r="N287" s="3">
        <v>366</v>
      </c>
      <c r="O287" s="3">
        <v>254</v>
      </c>
      <c r="P287" s="3">
        <v>37</v>
      </c>
      <c r="Q287" s="4">
        <v>618.29900835000001</v>
      </c>
      <c r="R287" s="4">
        <v>759.77025846000004</v>
      </c>
      <c r="S287" s="3">
        <v>6085</v>
      </c>
      <c r="T287" s="5">
        <v>3487.7028540000001</v>
      </c>
      <c r="U287" s="5">
        <v>3636.4090397999998</v>
      </c>
      <c r="V287" s="3">
        <v>29124</v>
      </c>
      <c r="W287">
        <v>443.13359598</v>
      </c>
      <c r="X287">
        <v>533.52478461999999</v>
      </c>
      <c r="Y287">
        <v>4273</v>
      </c>
      <c r="Z287">
        <v>290.9694695</v>
      </c>
      <c r="AA287">
        <v>293.41990261000001</v>
      </c>
      <c r="AB287">
        <v>2350</v>
      </c>
      <c r="AC287">
        <v>5237.9515622999998</v>
      </c>
      <c r="AD287">
        <v>6271.3197652999997</v>
      </c>
      <c r="AE287">
        <v>50227</v>
      </c>
      <c r="AF287">
        <v>80739.120464000007</v>
      </c>
      <c r="AG287">
        <v>98920.089898999999</v>
      </c>
      <c r="AH287">
        <v>792251</v>
      </c>
      <c r="AI287">
        <v>378528.34629999998</v>
      </c>
      <c r="AJ287">
        <v>391702.39562000002</v>
      </c>
      <c r="AK287">
        <v>3137144.4865000001</v>
      </c>
      <c r="AL287">
        <v>1337150.6529999999</v>
      </c>
      <c r="AM287">
        <v>1602714.1487</v>
      </c>
      <c r="AN287">
        <v>12836137.617000001</v>
      </c>
      <c r="AO287">
        <v>296780.44238999998</v>
      </c>
      <c r="AP287">
        <v>291068.39338000002</v>
      </c>
      <c r="AQ287">
        <v>2331166.7626</v>
      </c>
      <c r="AR287">
        <v>1593</v>
      </c>
      <c r="AS287">
        <v>955</v>
      </c>
      <c r="AT287">
        <v>670</v>
      </c>
      <c r="AU287">
        <v>934</v>
      </c>
      <c r="AV287">
        <v>1480</v>
      </c>
      <c r="AW287">
        <v>1859</v>
      </c>
      <c r="AX287">
        <v>1553</v>
      </c>
      <c r="AY287">
        <v>606</v>
      </c>
      <c r="AZ287">
        <v>191</v>
      </c>
      <c r="BA287">
        <v>6613</v>
      </c>
      <c r="BB287">
        <v>14436</v>
      </c>
      <c r="BC287">
        <v>29178</v>
      </c>
      <c r="BD287" s="24">
        <f t="shared" si="4"/>
        <v>13</v>
      </c>
    </row>
    <row r="288" spans="1:56" x14ac:dyDescent="0.35">
      <c r="A288" t="s">
        <v>589</v>
      </c>
      <c r="B288" s="18" t="s">
        <v>590</v>
      </c>
      <c r="C288" s="3">
        <v>4213</v>
      </c>
      <c r="D288" s="3">
        <v>3358</v>
      </c>
      <c r="E288" s="3">
        <v>2223</v>
      </c>
      <c r="F288" s="3">
        <v>1456</v>
      </c>
      <c r="G288" s="3">
        <v>3392</v>
      </c>
      <c r="H288" s="3">
        <v>2472</v>
      </c>
      <c r="I288" s="3">
        <v>1324</v>
      </c>
      <c r="J288" s="3">
        <v>624</v>
      </c>
      <c r="K288" s="3">
        <v>19062</v>
      </c>
      <c r="L288" s="3">
        <v>1116</v>
      </c>
      <c r="M288" s="3">
        <v>2038</v>
      </c>
      <c r="N288" s="3">
        <v>3280</v>
      </c>
      <c r="O288" s="3">
        <v>4323</v>
      </c>
      <c r="P288" s="3">
        <v>8305</v>
      </c>
      <c r="Q288" s="4">
        <v>510.29276619000001</v>
      </c>
      <c r="R288" s="5">
        <v>476.55020459999997</v>
      </c>
      <c r="S288" s="3">
        <v>9084</v>
      </c>
      <c r="T288" s="5">
        <v>4190.7246206999998</v>
      </c>
      <c r="U288" s="6">
        <v>4174.0635819999998</v>
      </c>
      <c r="V288" s="3">
        <v>79566</v>
      </c>
      <c r="W288">
        <v>491.93134328999997</v>
      </c>
      <c r="X288">
        <v>461.02192844000001</v>
      </c>
      <c r="Y288">
        <v>8788</v>
      </c>
      <c r="Z288">
        <v>384.77857924</v>
      </c>
      <c r="AA288">
        <v>384.42975553000002</v>
      </c>
      <c r="AB288">
        <v>7328</v>
      </c>
      <c r="AC288">
        <v>5962.2994633999997</v>
      </c>
      <c r="AD288">
        <v>5591.5958450999997</v>
      </c>
      <c r="AE288">
        <v>106587</v>
      </c>
      <c r="AF288">
        <v>57259.380551000002</v>
      </c>
      <c r="AG288">
        <v>53495.645787000001</v>
      </c>
      <c r="AH288">
        <v>1019734</v>
      </c>
      <c r="AI288">
        <v>462693.66732000001</v>
      </c>
      <c r="AJ288">
        <v>461670.69402</v>
      </c>
      <c r="AK288">
        <v>8800366.7694000006</v>
      </c>
      <c r="AL288">
        <v>1361515.3067000001</v>
      </c>
      <c r="AM288">
        <v>1276160.3337000001</v>
      </c>
      <c r="AN288">
        <v>24326168.280999999</v>
      </c>
      <c r="AO288">
        <v>397576.31504999998</v>
      </c>
      <c r="AP288">
        <v>399518.23420000001</v>
      </c>
      <c r="AQ288">
        <v>7615616.5804000003</v>
      </c>
      <c r="AR288">
        <v>3898</v>
      </c>
      <c r="AS288">
        <v>2102</v>
      </c>
      <c r="AT288">
        <v>1598</v>
      </c>
      <c r="AU288">
        <v>2092</v>
      </c>
      <c r="AV288">
        <v>2894</v>
      </c>
      <c r="AW288">
        <v>3802</v>
      </c>
      <c r="AX288">
        <v>4499</v>
      </c>
      <c r="AY288">
        <v>2103</v>
      </c>
      <c r="AZ288">
        <v>726</v>
      </c>
      <c r="BA288">
        <v>11892</v>
      </c>
      <c r="BB288">
        <v>27992</v>
      </c>
      <c r="BC288">
        <v>66703</v>
      </c>
      <c r="BD288" s="24">
        <f t="shared" si="4"/>
        <v>8</v>
      </c>
    </row>
    <row r="289" spans="1:56" x14ac:dyDescent="0.35">
      <c r="A289" t="s">
        <v>347</v>
      </c>
      <c r="B289" s="18" t="s">
        <v>348</v>
      </c>
      <c r="C289" s="3">
        <v>1967</v>
      </c>
      <c r="D289" s="3">
        <v>1746</v>
      </c>
      <c r="E289" s="3">
        <v>1299</v>
      </c>
      <c r="F289" s="3">
        <v>924</v>
      </c>
      <c r="G289" s="3">
        <v>1684</v>
      </c>
      <c r="H289" s="3">
        <v>1290</v>
      </c>
      <c r="I289" s="3">
        <v>748</v>
      </c>
      <c r="J289" s="3">
        <v>358</v>
      </c>
      <c r="K289" s="3">
        <v>10016</v>
      </c>
      <c r="L289" s="3">
        <v>69</v>
      </c>
      <c r="M289" s="3">
        <v>263</v>
      </c>
      <c r="N289" s="3">
        <v>1845</v>
      </c>
      <c r="O289" s="3">
        <v>2871</v>
      </c>
      <c r="P289" s="3">
        <v>4968</v>
      </c>
      <c r="Q289" s="4">
        <v>522.19059413000002</v>
      </c>
      <c r="R289" s="4">
        <v>480.63099041999999</v>
      </c>
      <c r="S289" s="3">
        <v>4814</v>
      </c>
      <c r="T289" s="5">
        <v>2792.5936505999998</v>
      </c>
      <c r="U289" s="5">
        <v>2753.5942491999999</v>
      </c>
      <c r="V289" s="3">
        <v>27580</v>
      </c>
      <c r="W289">
        <v>370.33766249000001</v>
      </c>
      <c r="X289">
        <v>344.64856229999998</v>
      </c>
      <c r="Y289">
        <v>3452</v>
      </c>
      <c r="Z289">
        <v>231.30361740000001</v>
      </c>
      <c r="AA289">
        <v>227.93530351000001</v>
      </c>
      <c r="AB289">
        <v>2283</v>
      </c>
      <c r="AC289">
        <v>3342.8972147999998</v>
      </c>
      <c r="AD289">
        <v>3132.9872203999998</v>
      </c>
      <c r="AE289">
        <v>31380</v>
      </c>
      <c r="AF289">
        <v>59578.937972</v>
      </c>
      <c r="AG289">
        <v>54951.876996999999</v>
      </c>
      <c r="AH289">
        <v>550398</v>
      </c>
      <c r="AI289">
        <v>294030.21406999999</v>
      </c>
      <c r="AJ289">
        <v>291250.11845000001</v>
      </c>
      <c r="AK289">
        <v>2917161.1864</v>
      </c>
      <c r="AL289">
        <v>913068.56750999996</v>
      </c>
      <c r="AM289">
        <v>853593.38413999998</v>
      </c>
      <c r="AN289">
        <v>8549591.3355999999</v>
      </c>
      <c r="AO289">
        <v>276539.19276000001</v>
      </c>
      <c r="AP289">
        <v>273963.78719</v>
      </c>
      <c r="AQ289">
        <v>2744021.2925</v>
      </c>
      <c r="AR289">
        <v>1773</v>
      </c>
      <c r="AS289">
        <v>866</v>
      </c>
      <c r="AT289">
        <v>587</v>
      </c>
      <c r="AU289">
        <v>961</v>
      </c>
      <c r="AV289">
        <v>1145</v>
      </c>
      <c r="AW289">
        <v>1346</v>
      </c>
      <c r="AX289">
        <v>1675</v>
      </c>
      <c r="AY289">
        <v>447</v>
      </c>
      <c r="AZ289">
        <v>161</v>
      </c>
      <c r="BA289">
        <v>4768</v>
      </c>
      <c r="BB289">
        <v>10231</v>
      </c>
      <c r="BC289">
        <v>16381</v>
      </c>
      <c r="BD289" s="24">
        <f t="shared" si="4"/>
        <v>15</v>
      </c>
    </row>
    <row r="290" spans="1:56" x14ac:dyDescent="0.35">
      <c r="A290" t="s">
        <v>277</v>
      </c>
      <c r="B290" s="18" t="s">
        <v>278</v>
      </c>
      <c r="C290" s="3">
        <v>1429</v>
      </c>
      <c r="D290" s="3">
        <v>1160</v>
      </c>
      <c r="E290" s="3">
        <v>842</v>
      </c>
      <c r="F290" s="3">
        <v>574</v>
      </c>
      <c r="G290" s="3">
        <v>1318</v>
      </c>
      <c r="H290" s="3">
        <v>919</v>
      </c>
      <c r="I290" s="3">
        <v>483</v>
      </c>
      <c r="J290" s="3">
        <v>270</v>
      </c>
      <c r="K290" s="3">
        <v>6995</v>
      </c>
      <c r="L290" s="3">
        <v>0</v>
      </c>
      <c r="M290" s="3">
        <v>0</v>
      </c>
      <c r="N290" s="3">
        <v>817</v>
      </c>
      <c r="O290" s="3">
        <v>3400</v>
      </c>
      <c r="P290" s="3">
        <v>2778</v>
      </c>
      <c r="Q290" s="4">
        <v>501.52796966</v>
      </c>
      <c r="R290" s="4">
        <v>451.03645461000002</v>
      </c>
      <c r="S290" s="3">
        <v>3155</v>
      </c>
      <c r="T290" s="5">
        <v>3094.8796237000001</v>
      </c>
      <c r="U290" s="5">
        <v>3066.0471766000001</v>
      </c>
      <c r="V290" s="3">
        <v>21447</v>
      </c>
      <c r="W290">
        <v>365.69265825999997</v>
      </c>
      <c r="X290">
        <v>332.23731236999998</v>
      </c>
      <c r="Y290">
        <v>2324</v>
      </c>
      <c r="Z290">
        <v>273.13255658000003</v>
      </c>
      <c r="AA290">
        <v>273.33809864</v>
      </c>
      <c r="AB290">
        <v>1912</v>
      </c>
      <c r="AC290">
        <v>3343.5735147999999</v>
      </c>
      <c r="AD290">
        <v>3048.6061472000001</v>
      </c>
      <c r="AE290">
        <v>21325</v>
      </c>
      <c r="AF290">
        <v>61475.012160999999</v>
      </c>
      <c r="AG290">
        <v>55345.961401</v>
      </c>
      <c r="AH290">
        <v>387145</v>
      </c>
      <c r="AI290">
        <v>335559.93900000001</v>
      </c>
      <c r="AJ290">
        <v>333583.23706000001</v>
      </c>
      <c r="AK290">
        <v>2333414.7433000002</v>
      </c>
      <c r="AL290">
        <v>976704.25178000005</v>
      </c>
      <c r="AM290">
        <v>889725.16773999995</v>
      </c>
      <c r="AN290">
        <v>6223627.5482999999</v>
      </c>
      <c r="AO290">
        <v>311445.66441000003</v>
      </c>
      <c r="AP290">
        <v>314493.59162000002</v>
      </c>
      <c r="AQ290">
        <v>2199882.6734000002</v>
      </c>
      <c r="AR290">
        <v>1261</v>
      </c>
      <c r="AS290">
        <v>619</v>
      </c>
      <c r="AT290">
        <v>348</v>
      </c>
      <c r="AU290">
        <v>738</v>
      </c>
      <c r="AV290">
        <v>872</v>
      </c>
      <c r="AW290">
        <v>714</v>
      </c>
      <c r="AX290">
        <v>1413</v>
      </c>
      <c r="AY290">
        <v>425</v>
      </c>
      <c r="AZ290">
        <v>74</v>
      </c>
      <c r="BA290">
        <v>3908</v>
      </c>
      <c r="BB290">
        <v>8221</v>
      </c>
      <c r="BC290">
        <v>9196</v>
      </c>
      <c r="BD290" s="24">
        <f t="shared" si="4"/>
        <v>10</v>
      </c>
    </row>
    <row r="291" spans="1:56" x14ac:dyDescent="0.35">
      <c r="A291" t="s">
        <v>463</v>
      </c>
      <c r="B291" s="18" t="s">
        <v>464</v>
      </c>
      <c r="C291" s="3">
        <v>2391</v>
      </c>
      <c r="D291" s="3">
        <v>1917</v>
      </c>
      <c r="E291" s="3">
        <v>1246</v>
      </c>
      <c r="F291" s="3">
        <v>902</v>
      </c>
      <c r="G291" s="3">
        <v>2145</v>
      </c>
      <c r="H291" s="3">
        <v>1500</v>
      </c>
      <c r="I291" s="3">
        <v>820</v>
      </c>
      <c r="J291" s="3">
        <v>370</v>
      </c>
      <c r="K291" s="3">
        <v>11291</v>
      </c>
      <c r="L291" s="3">
        <v>60</v>
      </c>
      <c r="M291" s="3">
        <v>0</v>
      </c>
      <c r="N291" s="3">
        <v>1430</v>
      </c>
      <c r="O291" s="3">
        <v>3905</v>
      </c>
      <c r="P291" s="3">
        <v>5896</v>
      </c>
      <c r="Q291" s="4">
        <v>308.76702731</v>
      </c>
      <c r="R291" s="4">
        <v>272.69506687000001</v>
      </c>
      <c r="S291" s="3">
        <v>3079</v>
      </c>
      <c r="T291" s="5">
        <v>2977.0181235999999</v>
      </c>
      <c r="U291" s="5">
        <v>2961.2966078999998</v>
      </c>
      <c r="V291" s="3">
        <v>33436</v>
      </c>
      <c r="W291">
        <v>350.57320141000002</v>
      </c>
      <c r="X291">
        <v>312.01842175000002</v>
      </c>
      <c r="Y291">
        <v>3523</v>
      </c>
      <c r="Z291">
        <v>317.77489623000002</v>
      </c>
      <c r="AA291">
        <v>319.45797537999999</v>
      </c>
      <c r="AB291">
        <v>3607</v>
      </c>
      <c r="AC291">
        <v>3027.9906001999998</v>
      </c>
      <c r="AD291">
        <v>2697.2810202999999</v>
      </c>
      <c r="AE291">
        <v>30455</v>
      </c>
      <c r="AF291">
        <v>39689.163416000003</v>
      </c>
      <c r="AG291">
        <v>35070.144362999999</v>
      </c>
      <c r="AH291">
        <v>395977</v>
      </c>
      <c r="AI291">
        <v>362451.77986000001</v>
      </c>
      <c r="AJ291">
        <v>361548.01389</v>
      </c>
      <c r="AK291">
        <v>4082238.6247999999</v>
      </c>
      <c r="AL291">
        <v>930144.34670999995</v>
      </c>
      <c r="AM291">
        <v>828292.38693000004</v>
      </c>
      <c r="AN291">
        <v>9352249.3408000004</v>
      </c>
      <c r="AO291">
        <v>360688.9964</v>
      </c>
      <c r="AP291">
        <v>366628.40415000002</v>
      </c>
      <c r="AQ291">
        <v>4139601.3111999999</v>
      </c>
      <c r="AR291">
        <v>2192</v>
      </c>
      <c r="AS291">
        <v>1013</v>
      </c>
      <c r="AT291">
        <v>560</v>
      </c>
      <c r="AU291">
        <v>976</v>
      </c>
      <c r="AV291">
        <v>1327</v>
      </c>
      <c r="AW291">
        <v>1220</v>
      </c>
      <c r="AX291">
        <v>2557</v>
      </c>
      <c r="AY291">
        <v>830</v>
      </c>
      <c r="AZ291">
        <v>220</v>
      </c>
      <c r="BA291">
        <v>5752</v>
      </c>
      <c r="BB291">
        <v>11194</v>
      </c>
      <c r="BC291">
        <v>13509</v>
      </c>
      <c r="BD291" s="24">
        <f t="shared" si="4"/>
        <v>19</v>
      </c>
    </row>
    <row r="292" spans="1:56" x14ac:dyDescent="0.35">
      <c r="A292" t="s">
        <v>641</v>
      </c>
      <c r="B292" s="18" t="s">
        <v>642</v>
      </c>
      <c r="C292" s="3">
        <v>6054</v>
      </c>
      <c r="D292" s="3">
        <v>4735</v>
      </c>
      <c r="E292" s="3">
        <v>2994</v>
      </c>
      <c r="F292" s="3">
        <v>1842</v>
      </c>
      <c r="G292" s="3">
        <v>5228</v>
      </c>
      <c r="H292" s="3">
        <v>3324</v>
      </c>
      <c r="I292" s="3">
        <v>1650</v>
      </c>
      <c r="J292" s="3">
        <v>678</v>
      </c>
      <c r="K292" s="3">
        <v>26505</v>
      </c>
      <c r="L292" s="3">
        <v>7677</v>
      </c>
      <c r="M292" s="3">
        <v>6269</v>
      </c>
      <c r="N292" s="3">
        <v>4619</v>
      </c>
      <c r="O292" s="3">
        <v>4657</v>
      </c>
      <c r="P292" s="3">
        <v>3283</v>
      </c>
      <c r="Q292" s="5">
        <v>584.28585138000005</v>
      </c>
      <c r="R292" s="4">
        <v>618.26070553</v>
      </c>
      <c r="S292" s="3">
        <v>16387</v>
      </c>
      <c r="T292" s="7">
        <v>2343.8475739999999</v>
      </c>
      <c r="U292" s="5">
        <v>2366.7232598000001</v>
      </c>
      <c r="V292" s="3">
        <v>62730</v>
      </c>
      <c r="W292">
        <v>438.33435141000001</v>
      </c>
      <c r="X292">
        <v>459.83776646000001</v>
      </c>
      <c r="Y292">
        <v>12188</v>
      </c>
      <c r="Z292">
        <v>395.05998106999999</v>
      </c>
      <c r="AA292">
        <v>396.22712696000002</v>
      </c>
      <c r="AB292">
        <v>10502</v>
      </c>
      <c r="AC292">
        <v>4438.0250735</v>
      </c>
      <c r="AD292">
        <v>4641.5393322</v>
      </c>
      <c r="AE292">
        <v>123024</v>
      </c>
      <c r="AF292">
        <v>64318.932548999997</v>
      </c>
      <c r="AG292">
        <v>67967.892850000004</v>
      </c>
      <c r="AH292">
        <v>1801489</v>
      </c>
      <c r="AI292">
        <v>277900.13045</v>
      </c>
      <c r="AJ292">
        <v>279789.47285999998</v>
      </c>
      <c r="AK292">
        <v>7415819.9780000001</v>
      </c>
      <c r="AL292">
        <v>1148744.7376999999</v>
      </c>
      <c r="AM292">
        <v>1202073.1357</v>
      </c>
      <c r="AN292">
        <v>31860948.463</v>
      </c>
      <c r="AO292">
        <v>380073.91038000002</v>
      </c>
      <c r="AP292">
        <v>379261.21633000002</v>
      </c>
      <c r="AQ292">
        <v>10052318.539000001</v>
      </c>
      <c r="AR292">
        <v>5371</v>
      </c>
      <c r="AS292">
        <v>2570</v>
      </c>
      <c r="AT292">
        <v>2109</v>
      </c>
      <c r="AU292">
        <v>2921</v>
      </c>
      <c r="AV292">
        <v>3927</v>
      </c>
      <c r="AW292">
        <v>5340</v>
      </c>
      <c r="AX292">
        <v>6788</v>
      </c>
      <c r="AY292">
        <v>2659</v>
      </c>
      <c r="AZ292">
        <v>1055</v>
      </c>
      <c r="BA292">
        <v>14634</v>
      </c>
      <c r="BB292">
        <v>35546</v>
      </c>
      <c r="BC292">
        <v>72844</v>
      </c>
      <c r="BD292" s="24">
        <f t="shared" si="4"/>
        <v>9</v>
      </c>
    </row>
    <row r="293" spans="1:56" x14ac:dyDescent="0.35">
      <c r="A293" t="s">
        <v>629</v>
      </c>
      <c r="B293" s="18" t="s">
        <v>630</v>
      </c>
      <c r="C293" s="3">
        <v>5457</v>
      </c>
      <c r="D293" s="3">
        <v>4137</v>
      </c>
      <c r="E293" s="3">
        <v>2468</v>
      </c>
      <c r="F293" s="3">
        <v>1510</v>
      </c>
      <c r="G293" s="3">
        <v>4486</v>
      </c>
      <c r="H293" s="3">
        <v>2881</v>
      </c>
      <c r="I293" s="3">
        <v>1416</v>
      </c>
      <c r="J293" s="3">
        <v>614</v>
      </c>
      <c r="K293" s="3">
        <v>22969</v>
      </c>
      <c r="L293" s="3">
        <v>8456</v>
      </c>
      <c r="M293" s="3">
        <v>4314</v>
      </c>
      <c r="N293" s="3">
        <v>2831</v>
      </c>
      <c r="O293" s="3">
        <v>3805</v>
      </c>
      <c r="P293" s="3">
        <v>3563</v>
      </c>
      <c r="Q293" s="4">
        <v>599.57903151999994</v>
      </c>
      <c r="R293" s="4">
        <v>641.64743784999996</v>
      </c>
      <c r="S293" s="3">
        <v>14738</v>
      </c>
      <c r="T293" s="5">
        <v>4658.0829690999999</v>
      </c>
      <c r="U293" s="5">
        <v>4728.1988767000003</v>
      </c>
      <c r="V293" s="3">
        <v>108602</v>
      </c>
      <c r="W293">
        <v>384.61539586999999</v>
      </c>
      <c r="X293">
        <v>406.46088206000002</v>
      </c>
      <c r="Y293">
        <v>9336</v>
      </c>
      <c r="Z293">
        <v>329.36021736999999</v>
      </c>
      <c r="AA293">
        <v>330.83721537999998</v>
      </c>
      <c r="AB293">
        <v>7599</v>
      </c>
      <c r="AC293">
        <v>4774.8978552999997</v>
      </c>
      <c r="AD293">
        <v>5025.7738691000004</v>
      </c>
      <c r="AE293">
        <v>115437</v>
      </c>
      <c r="AF293">
        <v>69732.193371000001</v>
      </c>
      <c r="AG293">
        <v>74466.803081999999</v>
      </c>
      <c r="AH293">
        <v>1710428</v>
      </c>
      <c r="AI293">
        <v>495208.31310999999</v>
      </c>
      <c r="AJ293">
        <v>500645.45254000003</v>
      </c>
      <c r="AK293">
        <v>11499325.399</v>
      </c>
      <c r="AL293">
        <v>1137837.3236</v>
      </c>
      <c r="AM293">
        <v>1198181.7609000001</v>
      </c>
      <c r="AN293">
        <v>27521036.866999999</v>
      </c>
      <c r="AO293">
        <v>369091.75430999999</v>
      </c>
      <c r="AP293">
        <v>368217.29028000002</v>
      </c>
      <c r="AQ293">
        <v>8457582.9403000008</v>
      </c>
      <c r="AR293">
        <v>4396</v>
      </c>
      <c r="AS293">
        <v>2259</v>
      </c>
      <c r="AT293">
        <v>1722</v>
      </c>
      <c r="AU293">
        <v>2272</v>
      </c>
      <c r="AV293">
        <v>3131</v>
      </c>
      <c r="AW293">
        <v>3933</v>
      </c>
      <c r="AX293">
        <v>5267</v>
      </c>
      <c r="AY293">
        <v>1585</v>
      </c>
      <c r="AZ293">
        <v>747</v>
      </c>
      <c r="BA293">
        <v>14365</v>
      </c>
      <c r="BB293">
        <v>33427</v>
      </c>
      <c r="BC293">
        <v>67645</v>
      </c>
      <c r="BD293" s="24">
        <f t="shared" si="4"/>
        <v>7</v>
      </c>
    </row>
    <row r="294" spans="1:56" x14ac:dyDescent="0.35">
      <c r="A294" t="s">
        <v>705</v>
      </c>
      <c r="B294" s="18" t="s">
        <v>706</v>
      </c>
      <c r="C294" s="3">
        <v>2867</v>
      </c>
      <c r="D294" s="3">
        <v>2216</v>
      </c>
      <c r="E294" s="3">
        <v>1462</v>
      </c>
      <c r="F294" s="3">
        <v>1052</v>
      </c>
      <c r="G294" s="3">
        <v>2503</v>
      </c>
      <c r="H294" s="3">
        <v>1649</v>
      </c>
      <c r="I294" s="3">
        <v>852</v>
      </c>
      <c r="J294" s="3">
        <v>397</v>
      </c>
      <c r="K294" s="3">
        <v>12998</v>
      </c>
      <c r="L294" s="3">
        <v>4005</v>
      </c>
      <c r="M294" s="3">
        <v>6128</v>
      </c>
      <c r="N294" s="3">
        <v>2333</v>
      </c>
      <c r="O294" s="3">
        <v>440</v>
      </c>
      <c r="P294" s="3">
        <v>92</v>
      </c>
      <c r="Q294" s="4">
        <v>555.43091348999997</v>
      </c>
      <c r="R294" s="4">
        <v>632.55885521000005</v>
      </c>
      <c r="S294" s="3">
        <v>8222</v>
      </c>
      <c r="T294" s="5">
        <v>3195.3644672999999</v>
      </c>
      <c r="U294" s="5">
        <v>3226.8810586</v>
      </c>
      <c r="V294" s="3">
        <v>41943</v>
      </c>
      <c r="W294">
        <v>426.10537627000002</v>
      </c>
      <c r="X294">
        <v>481.61255577999998</v>
      </c>
      <c r="Y294">
        <v>6260</v>
      </c>
      <c r="Z294">
        <v>266.71361317999998</v>
      </c>
      <c r="AA294">
        <v>265.11771041999998</v>
      </c>
      <c r="AB294">
        <v>3446</v>
      </c>
      <c r="AC294">
        <v>4476.9123186999996</v>
      </c>
      <c r="AD294">
        <v>5056.7010308999998</v>
      </c>
      <c r="AE294">
        <v>65727</v>
      </c>
      <c r="AF294">
        <v>66859.739126999993</v>
      </c>
      <c r="AG294">
        <v>76134.020619000003</v>
      </c>
      <c r="AH294">
        <v>989590</v>
      </c>
      <c r="AI294">
        <v>373861.68838000001</v>
      </c>
      <c r="AJ294">
        <v>376203.41356999998</v>
      </c>
      <c r="AK294">
        <v>4889891.9694999997</v>
      </c>
      <c r="AL294">
        <v>1151827.3274999999</v>
      </c>
      <c r="AM294">
        <v>1300909.9705000001</v>
      </c>
      <c r="AN294">
        <v>16909227.796</v>
      </c>
      <c r="AO294">
        <v>274440.82574</v>
      </c>
      <c r="AP294">
        <v>268874.01053999999</v>
      </c>
      <c r="AQ294">
        <v>3494824.3890999998</v>
      </c>
      <c r="AR294">
        <v>2395</v>
      </c>
      <c r="AS294">
        <v>1295</v>
      </c>
      <c r="AT294">
        <v>1110</v>
      </c>
      <c r="AU294">
        <v>1384</v>
      </c>
      <c r="AV294">
        <v>1962</v>
      </c>
      <c r="AW294">
        <v>2914</v>
      </c>
      <c r="AX294">
        <v>2383</v>
      </c>
      <c r="AY294">
        <v>751</v>
      </c>
      <c r="AZ294">
        <v>312</v>
      </c>
      <c r="BA294">
        <v>7201</v>
      </c>
      <c r="BB294">
        <v>16909</v>
      </c>
      <c r="BC294">
        <v>41617</v>
      </c>
      <c r="BD294" s="24">
        <f t="shared" si="4"/>
        <v>14</v>
      </c>
    </row>
    <row r="295" spans="1:56" x14ac:dyDescent="0.35">
      <c r="A295" t="s">
        <v>707</v>
      </c>
      <c r="B295" s="18" t="s">
        <v>708</v>
      </c>
      <c r="C295" s="3">
        <v>3121</v>
      </c>
      <c r="D295" s="3">
        <v>2230</v>
      </c>
      <c r="E295" s="3">
        <v>1457</v>
      </c>
      <c r="F295" s="3">
        <v>1018</v>
      </c>
      <c r="G295" s="3">
        <v>2408</v>
      </c>
      <c r="H295" s="3">
        <v>1592</v>
      </c>
      <c r="I295" s="3">
        <v>849</v>
      </c>
      <c r="J295" s="3">
        <v>404</v>
      </c>
      <c r="K295" s="3">
        <v>13079</v>
      </c>
      <c r="L295" s="3">
        <v>852</v>
      </c>
      <c r="M295" s="3">
        <v>3336</v>
      </c>
      <c r="N295" s="3">
        <v>4428</v>
      </c>
      <c r="O295" s="3">
        <v>3006</v>
      </c>
      <c r="P295" s="3">
        <v>1457</v>
      </c>
      <c r="Q295" s="4">
        <v>725.83608417999994</v>
      </c>
      <c r="R295" s="4">
        <v>718.32708922999996</v>
      </c>
      <c r="S295" s="3">
        <v>9395</v>
      </c>
      <c r="T295" s="5">
        <v>6488.8619478000001</v>
      </c>
      <c r="U295" s="5">
        <v>6429.3141677000003</v>
      </c>
      <c r="V295" s="3">
        <v>84089</v>
      </c>
      <c r="W295">
        <v>489.34980275999999</v>
      </c>
      <c r="X295">
        <v>485.51112469999998</v>
      </c>
      <c r="Y295">
        <v>6350</v>
      </c>
      <c r="Z295">
        <v>295.21865586000001</v>
      </c>
      <c r="AA295">
        <v>294.82376327999998</v>
      </c>
      <c r="AB295">
        <v>3856</v>
      </c>
      <c r="AC295">
        <v>4930.3117560999999</v>
      </c>
      <c r="AD295">
        <v>4887.9883782999996</v>
      </c>
      <c r="AE295">
        <v>63930</v>
      </c>
      <c r="AF295">
        <v>86720.566854999997</v>
      </c>
      <c r="AG295">
        <v>85855.034788999998</v>
      </c>
      <c r="AH295">
        <v>1122898</v>
      </c>
      <c r="AI295">
        <v>715647.19683999999</v>
      </c>
      <c r="AJ295">
        <v>709073.63075000001</v>
      </c>
      <c r="AK295">
        <v>9273974.0164999999</v>
      </c>
      <c r="AL295">
        <v>1200956.4249</v>
      </c>
      <c r="AM295">
        <v>1191648.4561000001</v>
      </c>
      <c r="AN295">
        <v>15585570.157</v>
      </c>
      <c r="AO295">
        <v>399509.82902</v>
      </c>
      <c r="AP295">
        <v>400332.01418</v>
      </c>
      <c r="AQ295">
        <v>5235942.4134999998</v>
      </c>
      <c r="AR295">
        <v>2432</v>
      </c>
      <c r="AS295">
        <v>1328</v>
      </c>
      <c r="AT295">
        <v>1238</v>
      </c>
      <c r="AU295">
        <v>1329</v>
      </c>
      <c r="AV295">
        <v>1879</v>
      </c>
      <c r="AW295">
        <v>3142</v>
      </c>
      <c r="AX295">
        <v>2525</v>
      </c>
      <c r="AY295">
        <v>755</v>
      </c>
      <c r="AZ295">
        <v>576</v>
      </c>
      <c r="BA295">
        <v>6856</v>
      </c>
      <c r="BB295">
        <v>15004</v>
      </c>
      <c r="BC295">
        <v>42070</v>
      </c>
      <c r="BD295" s="24">
        <f t="shared" si="4"/>
        <v>10</v>
      </c>
    </row>
    <row r="296" spans="1:56" x14ac:dyDescent="0.35">
      <c r="A296" t="s">
        <v>74</v>
      </c>
      <c r="B296" s="18" t="s">
        <v>75</v>
      </c>
      <c r="C296" s="3">
        <v>3733</v>
      </c>
      <c r="D296" s="3">
        <v>2586</v>
      </c>
      <c r="E296" s="3">
        <v>1674</v>
      </c>
      <c r="F296" s="3">
        <v>1035</v>
      </c>
      <c r="G296" s="3">
        <v>3229</v>
      </c>
      <c r="H296" s="3">
        <v>1949</v>
      </c>
      <c r="I296" s="3">
        <v>961</v>
      </c>
      <c r="J296" s="3">
        <v>391</v>
      </c>
      <c r="K296" s="3">
        <v>15558</v>
      </c>
      <c r="L296" s="3">
        <v>2201</v>
      </c>
      <c r="M296" s="3">
        <v>1886</v>
      </c>
      <c r="N296" s="3">
        <v>2491</v>
      </c>
      <c r="O296" s="3">
        <v>4197</v>
      </c>
      <c r="P296" s="3">
        <v>4783</v>
      </c>
      <c r="Q296" s="4">
        <v>578.62734214</v>
      </c>
      <c r="R296" s="4">
        <v>549.81360071999995</v>
      </c>
      <c r="S296" s="3">
        <v>8554</v>
      </c>
      <c r="T296" s="5">
        <v>4987.5611071000003</v>
      </c>
      <c r="U296" s="5">
        <v>5005.3348759</v>
      </c>
      <c r="V296" s="3">
        <v>77873</v>
      </c>
      <c r="W296">
        <v>471.98084840000001</v>
      </c>
      <c r="X296">
        <v>446.52268929000002</v>
      </c>
      <c r="Y296">
        <v>6947</v>
      </c>
      <c r="Z296">
        <v>339.95776253999998</v>
      </c>
      <c r="AA296">
        <v>344.38873890999997</v>
      </c>
      <c r="AB296">
        <v>5358</v>
      </c>
      <c r="AC296">
        <v>4623.6975972</v>
      </c>
      <c r="AD296">
        <v>4352.2303638000003</v>
      </c>
      <c r="AE296">
        <v>67712</v>
      </c>
      <c r="AF296">
        <v>65775.099358000007</v>
      </c>
      <c r="AG296">
        <v>62398.058876000003</v>
      </c>
      <c r="AH296">
        <v>970789</v>
      </c>
      <c r="AI296">
        <v>461006.82027000003</v>
      </c>
      <c r="AJ296">
        <v>461838.79571999999</v>
      </c>
      <c r="AK296">
        <v>7185287.9839000003</v>
      </c>
      <c r="AL296">
        <v>1210746.4568</v>
      </c>
      <c r="AM296">
        <v>1141171.3341000001</v>
      </c>
      <c r="AN296">
        <v>17754343.616</v>
      </c>
      <c r="AO296">
        <v>360975.26942000003</v>
      </c>
      <c r="AP296">
        <v>368428.47467000003</v>
      </c>
      <c r="AQ296">
        <v>5732010.2089999998</v>
      </c>
      <c r="AR296">
        <v>3079</v>
      </c>
      <c r="AS296">
        <v>1609</v>
      </c>
      <c r="AT296">
        <v>1535</v>
      </c>
      <c r="AU296">
        <v>1510</v>
      </c>
      <c r="AV296">
        <v>2089</v>
      </c>
      <c r="AW296">
        <v>3348</v>
      </c>
      <c r="AX296">
        <v>3497</v>
      </c>
      <c r="AY296">
        <v>1281</v>
      </c>
      <c r="AZ296">
        <v>580</v>
      </c>
      <c r="BA296">
        <v>7001</v>
      </c>
      <c r="BB296">
        <v>17378</v>
      </c>
      <c r="BC296">
        <v>43333</v>
      </c>
      <c r="BD296" s="24">
        <f t="shared" si="4"/>
        <v>10</v>
      </c>
    </row>
    <row r="297" spans="1:56" x14ac:dyDescent="0.35">
      <c r="A297" t="s">
        <v>537</v>
      </c>
      <c r="B297" s="18" t="s">
        <v>538</v>
      </c>
      <c r="C297" s="3">
        <v>2500</v>
      </c>
      <c r="D297" s="3">
        <v>1970</v>
      </c>
      <c r="E297" s="3">
        <v>1423</v>
      </c>
      <c r="F297" s="3">
        <v>970</v>
      </c>
      <c r="G297" s="3">
        <v>2102</v>
      </c>
      <c r="H297" s="3">
        <v>1466</v>
      </c>
      <c r="I297" s="3">
        <v>872</v>
      </c>
      <c r="J297" s="3">
        <v>385</v>
      </c>
      <c r="K297" s="3">
        <v>11688</v>
      </c>
      <c r="L297" s="3">
        <v>46</v>
      </c>
      <c r="M297" s="3">
        <v>678</v>
      </c>
      <c r="N297" s="3">
        <v>2045</v>
      </c>
      <c r="O297" s="3">
        <v>3007</v>
      </c>
      <c r="P297" s="3">
        <v>5912</v>
      </c>
      <c r="Q297" s="4">
        <v>577.71842315000004</v>
      </c>
      <c r="R297" s="4">
        <v>523.78507870999999</v>
      </c>
      <c r="S297" s="3">
        <v>6122</v>
      </c>
      <c r="T297" s="5">
        <v>4661.7871342999997</v>
      </c>
      <c r="U297" s="5">
        <v>4616.0164271000003</v>
      </c>
      <c r="V297" s="3">
        <v>53952</v>
      </c>
      <c r="W297">
        <v>389.00006431999998</v>
      </c>
      <c r="X297">
        <v>355.49281314000001</v>
      </c>
      <c r="Y297">
        <v>4155</v>
      </c>
      <c r="Z297">
        <v>358.86412913999999</v>
      </c>
      <c r="AA297">
        <v>357.20396987999999</v>
      </c>
      <c r="AB297">
        <v>4175</v>
      </c>
      <c r="AC297">
        <v>4458.7731602000003</v>
      </c>
      <c r="AD297">
        <v>4086.8412047000002</v>
      </c>
      <c r="AE297">
        <v>47767</v>
      </c>
      <c r="AF297">
        <v>63462.835148999999</v>
      </c>
      <c r="AG297">
        <v>57603.696099000001</v>
      </c>
      <c r="AH297">
        <v>673272</v>
      </c>
      <c r="AI297">
        <v>442014.03401</v>
      </c>
      <c r="AJ297">
        <v>438970.09626999998</v>
      </c>
      <c r="AK297">
        <v>5130682.4852</v>
      </c>
      <c r="AL297">
        <v>1125866.8023000001</v>
      </c>
      <c r="AM297">
        <v>1030727.2621000001</v>
      </c>
      <c r="AN297">
        <v>12047140.24</v>
      </c>
      <c r="AO297">
        <v>393657.79022999998</v>
      </c>
      <c r="AP297">
        <v>395174.38621999999</v>
      </c>
      <c r="AQ297">
        <v>4618798.2260999996</v>
      </c>
      <c r="AR297">
        <v>2051</v>
      </c>
      <c r="AS297">
        <v>1200</v>
      </c>
      <c r="AT297">
        <v>790</v>
      </c>
      <c r="AU297">
        <v>951</v>
      </c>
      <c r="AV297">
        <v>1502</v>
      </c>
      <c r="AW297">
        <v>1702</v>
      </c>
      <c r="AX297">
        <v>2685</v>
      </c>
      <c r="AY297">
        <v>1199</v>
      </c>
      <c r="AZ297">
        <v>291</v>
      </c>
      <c r="BA297">
        <v>6053</v>
      </c>
      <c r="BB297">
        <v>16130</v>
      </c>
      <c r="BC297">
        <v>25584</v>
      </c>
      <c r="BD297" s="24">
        <f t="shared" si="4"/>
        <v>7</v>
      </c>
    </row>
    <row r="298" spans="1:56" x14ac:dyDescent="0.35">
      <c r="A298" t="s">
        <v>323</v>
      </c>
      <c r="B298" s="18" t="s">
        <v>324</v>
      </c>
      <c r="C298" s="3">
        <v>1291</v>
      </c>
      <c r="D298" s="3">
        <v>1012</v>
      </c>
      <c r="E298" s="3">
        <v>724</v>
      </c>
      <c r="F298" s="3">
        <v>492</v>
      </c>
      <c r="G298" s="3">
        <v>1032</v>
      </c>
      <c r="H298" s="3">
        <v>775</v>
      </c>
      <c r="I298" s="3">
        <v>337</v>
      </c>
      <c r="J298" s="3">
        <v>201</v>
      </c>
      <c r="K298" s="3">
        <v>5864</v>
      </c>
      <c r="L298" s="3">
        <v>45</v>
      </c>
      <c r="M298" s="3">
        <v>1208</v>
      </c>
      <c r="N298" s="3">
        <v>1175</v>
      </c>
      <c r="O298" s="3">
        <v>2099</v>
      </c>
      <c r="P298" s="3">
        <v>1337</v>
      </c>
      <c r="Q298" s="4">
        <v>542.07113211000001</v>
      </c>
      <c r="R298" s="4">
        <v>516.88267394000002</v>
      </c>
      <c r="S298" s="3">
        <v>3031</v>
      </c>
      <c r="T298" s="5">
        <v>3188.8883596999999</v>
      </c>
      <c r="U298" s="5">
        <v>3146.4870396000001</v>
      </c>
      <c r="V298" s="3">
        <v>18451</v>
      </c>
      <c r="W298">
        <v>506.97535678999998</v>
      </c>
      <c r="X298">
        <v>486.18690314000003</v>
      </c>
      <c r="Y298">
        <v>2851</v>
      </c>
      <c r="Z298">
        <v>311.16600091999999</v>
      </c>
      <c r="AA298">
        <v>309.00409277</v>
      </c>
      <c r="AB298">
        <v>1812</v>
      </c>
      <c r="AC298">
        <v>4845.3465208999996</v>
      </c>
      <c r="AD298">
        <v>4656.5484311</v>
      </c>
      <c r="AE298">
        <v>27306</v>
      </c>
      <c r="AF298">
        <v>66553.219807000001</v>
      </c>
      <c r="AG298">
        <v>63532.571623000003</v>
      </c>
      <c r="AH298">
        <v>372555</v>
      </c>
      <c r="AI298">
        <v>356715.34349</v>
      </c>
      <c r="AJ298">
        <v>352703.85421999998</v>
      </c>
      <c r="AK298">
        <v>2068255.4012</v>
      </c>
      <c r="AL298">
        <v>1320097.2868999999</v>
      </c>
      <c r="AM298">
        <v>1268173.7959</v>
      </c>
      <c r="AN298">
        <v>7436571.1391000003</v>
      </c>
      <c r="AO298">
        <v>319959.46406000003</v>
      </c>
      <c r="AP298">
        <v>319357.50916999998</v>
      </c>
      <c r="AQ298">
        <v>1872712.4338</v>
      </c>
      <c r="AR298">
        <v>1169</v>
      </c>
      <c r="AS298">
        <v>663</v>
      </c>
      <c r="AT298">
        <v>616</v>
      </c>
      <c r="AU298">
        <v>639</v>
      </c>
      <c r="AV298">
        <v>898</v>
      </c>
      <c r="AW298">
        <v>1314</v>
      </c>
      <c r="AX298">
        <v>1179</v>
      </c>
      <c r="AY298">
        <v>387</v>
      </c>
      <c r="AZ298">
        <v>246</v>
      </c>
      <c r="BA298">
        <v>2785</v>
      </c>
      <c r="BB298">
        <v>7916</v>
      </c>
      <c r="BC298">
        <v>16605</v>
      </c>
      <c r="BD298" s="24">
        <f t="shared" si="4"/>
        <v>7</v>
      </c>
    </row>
    <row r="299" spans="1:56" x14ac:dyDescent="0.35">
      <c r="A299" t="s">
        <v>505</v>
      </c>
      <c r="B299" s="18" t="s">
        <v>506</v>
      </c>
      <c r="C299" s="3">
        <v>2994</v>
      </c>
      <c r="D299" s="3">
        <v>2420</v>
      </c>
      <c r="E299" s="3">
        <v>1616</v>
      </c>
      <c r="F299" s="3">
        <v>1125</v>
      </c>
      <c r="G299" s="3">
        <v>2622</v>
      </c>
      <c r="H299" s="3">
        <v>1818</v>
      </c>
      <c r="I299" s="3">
        <v>1057</v>
      </c>
      <c r="J299" s="3">
        <v>525</v>
      </c>
      <c r="K299" s="3">
        <v>14177</v>
      </c>
      <c r="L299" s="3">
        <v>1944</v>
      </c>
      <c r="M299" s="3">
        <v>3809</v>
      </c>
      <c r="N299" s="3">
        <v>4313</v>
      </c>
      <c r="O299" s="3">
        <v>2893</v>
      </c>
      <c r="P299" s="3">
        <v>1218</v>
      </c>
      <c r="Q299" s="9">
        <v>81.558478905000001</v>
      </c>
      <c r="R299" s="4">
        <v>84.926289060000002</v>
      </c>
      <c r="S299" s="3">
        <v>1204</v>
      </c>
      <c r="T299" s="5">
        <v>3146.6248685</v>
      </c>
      <c r="U299" s="5">
        <v>3138.3226353</v>
      </c>
      <c r="V299" s="3">
        <v>44492</v>
      </c>
      <c r="W299">
        <v>276.78856130999998</v>
      </c>
      <c r="X299">
        <v>289.20081822999998</v>
      </c>
      <c r="Y299">
        <v>4100</v>
      </c>
      <c r="Z299">
        <v>471.20929867000001</v>
      </c>
      <c r="AA299">
        <v>469.77498766000002</v>
      </c>
      <c r="AB299">
        <v>6660</v>
      </c>
      <c r="AC299">
        <v>3129.5668085000002</v>
      </c>
      <c r="AD299">
        <v>3277.7033222999999</v>
      </c>
      <c r="AE299">
        <v>46468</v>
      </c>
      <c r="AF299">
        <v>9334.1661301999993</v>
      </c>
      <c r="AG299">
        <v>9728.5039147999996</v>
      </c>
      <c r="AH299">
        <v>137921</v>
      </c>
      <c r="AI299">
        <v>351069.41677000001</v>
      </c>
      <c r="AJ299">
        <v>350316.72577000002</v>
      </c>
      <c r="AK299">
        <v>4966440.2211999996</v>
      </c>
      <c r="AL299">
        <v>834736.20071999996</v>
      </c>
      <c r="AM299">
        <v>873963.06191000005</v>
      </c>
      <c r="AN299">
        <v>12390174.329</v>
      </c>
      <c r="AO299">
        <v>479144.47882999998</v>
      </c>
      <c r="AP299">
        <v>475555.99507</v>
      </c>
      <c r="AQ299">
        <v>6741957.3421</v>
      </c>
      <c r="AR299">
        <v>3189</v>
      </c>
      <c r="AS299">
        <v>1235</v>
      </c>
      <c r="AT299">
        <v>615</v>
      </c>
      <c r="AU299">
        <v>1294</v>
      </c>
      <c r="AV299">
        <v>1597</v>
      </c>
      <c r="AW299">
        <v>1209</v>
      </c>
      <c r="AX299">
        <v>5100</v>
      </c>
      <c r="AY299">
        <v>1222</v>
      </c>
      <c r="AZ299">
        <v>338</v>
      </c>
      <c r="BA299">
        <v>9233</v>
      </c>
      <c r="BB299">
        <v>18150</v>
      </c>
      <c r="BC299">
        <v>19085</v>
      </c>
      <c r="BD299" s="24">
        <f t="shared" si="4"/>
        <v>7</v>
      </c>
    </row>
    <row r="300" spans="1:56" x14ac:dyDescent="0.35">
      <c r="A300" t="s">
        <v>525</v>
      </c>
      <c r="B300" s="18" t="s">
        <v>526</v>
      </c>
      <c r="C300" s="3">
        <v>2596</v>
      </c>
      <c r="D300" s="3">
        <v>2160</v>
      </c>
      <c r="E300" s="3">
        <v>1564</v>
      </c>
      <c r="F300" s="3">
        <v>1207</v>
      </c>
      <c r="G300" s="3">
        <v>2241</v>
      </c>
      <c r="H300" s="3">
        <v>1613</v>
      </c>
      <c r="I300" s="3">
        <v>941</v>
      </c>
      <c r="J300" s="3">
        <v>488</v>
      </c>
      <c r="K300" s="3">
        <v>12810</v>
      </c>
      <c r="L300" s="3">
        <v>0</v>
      </c>
      <c r="M300" s="3">
        <v>148</v>
      </c>
      <c r="N300" s="3">
        <v>738</v>
      </c>
      <c r="O300" s="3">
        <v>3363</v>
      </c>
      <c r="P300" s="3">
        <v>8561</v>
      </c>
      <c r="Q300" s="4">
        <v>496.54718552000003</v>
      </c>
      <c r="R300" s="4">
        <v>443.01327087999999</v>
      </c>
      <c r="S300" s="3">
        <v>5675</v>
      </c>
      <c r="T300" s="5">
        <v>3225.8162643000001</v>
      </c>
      <c r="U300" s="5">
        <v>3187.9781420999998</v>
      </c>
      <c r="V300" s="3">
        <v>40838</v>
      </c>
      <c r="W300">
        <v>419.11843069000003</v>
      </c>
      <c r="X300">
        <v>377.43950038999998</v>
      </c>
      <c r="Y300">
        <v>4835</v>
      </c>
      <c r="Z300">
        <v>360.83460988000002</v>
      </c>
      <c r="AA300">
        <v>356.04996096999997</v>
      </c>
      <c r="AB300">
        <v>4561</v>
      </c>
      <c r="AC300">
        <v>3999.8098552000001</v>
      </c>
      <c r="AD300">
        <v>3624.1217799000001</v>
      </c>
      <c r="AE300">
        <v>46425</v>
      </c>
      <c r="AF300">
        <v>56206.385974999997</v>
      </c>
      <c r="AG300">
        <v>50239.578454000002</v>
      </c>
      <c r="AH300">
        <v>643569</v>
      </c>
      <c r="AI300">
        <v>356206.89873000002</v>
      </c>
      <c r="AJ300">
        <v>353414.51071</v>
      </c>
      <c r="AK300">
        <v>4527239.8821</v>
      </c>
      <c r="AL300">
        <v>1074961.3698</v>
      </c>
      <c r="AM300">
        <v>971324.99309</v>
      </c>
      <c r="AN300">
        <v>12442673.161</v>
      </c>
      <c r="AO300">
        <v>379265.98524000001</v>
      </c>
      <c r="AP300">
        <v>377339.16019000002</v>
      </c>
      <c r="AQ300">
        <v>4833714.642</v>
      </c>
      <c r="AR300">
        <v>2872</v>
      </c>
      <c r="AS300">
        <v>1176</v>
      </c>
      <c r="AT300">
        <v>853</v>
      </c>
      <c r="AU300">
        <v>1358</v>
      </c>
      <c r="AV300">
        <v>1571</v>
      </c>
      <c r="AW300">
        <v>1906</v>
      </c>
      <c r="AX300">
        <v>3398</v>
      </c>
      <c r="AY300">
        <v>810</v>
      </c>
      <c r="AZ300">
        <v>353</v>
      </c>
      <c r="BA300">
        <v>7616</v>
      </c>
      <c r="BB300">
        <v>13465</v>
      </c>
      <c r="BC300">
        <v>25344</v>
      </c>
      <c r="BD300" s="24">
        <f t="shared" si="4"/>
        <v>8</v>
      </c>
    </row>
    <row r="301" spans="1:56" x14ac:dyDescent="0.35">
      <c r="A301" t="s">
        <v>253</v>
      </c>
      <c r="B301" s="18" t="s">
        <v>254</v>
      </c>
      <c r="C301" s="3">
        <v>3761</v>
      </c>
      <c r="D301" s="3">
        <v>3004</v>
      </c>
      <c r="E301" s="3">
        <v>2023</v>
      </c>
      <c r="F301" s="3">
        <v>1566</v>
      </c>
      <c r="G301" s="3">
        <v>3205</v>
      </c>
      <c r="H301" s="3">
        <v>2325</v>
      </c>
      <c r="I301" s="3">
        <v>1318</v>
      </c>
      <c r="J301" s="3">
        <v>600</v>
      </c>
      <c r="K301" s="3">
        <v>17802</v>
      </c>
      <c r="L301" s="3">
        <v>224</v>
      </c>
      <c r="M301" s="3">
        <v>808</v>
      </c>
      <c r="N301" s="3">
        <v>3306</v>
      </c>
      <c r="O301" s="3">
        <v>7944</v>
      </c>
      <c r="P301" s="3">
        <v>5520</v>
      </c>
      <c r="Q301" s="4">
        <v>428.47847743</v>
      </c>
      <c r="R301" s="4">
        <v>395.85439838000002</v>
      </c>
      <c r="S301" s="3">
        <v>7047</v>
      </c>
      <c r="T301" s="5">
        <v>2480.5506709000001</v>
      </c>
      <c r="U301" s="5">
        <v>2451.2414334999999</v>
      </c>
      <c r="V301" s="3">
        <v>43637</v>
      </c>
      <c r="W301">
        <v>344.14483537000001</v>
      </c>
      <c r="X301">
        <v>320.91899787</v>
      </c>
      <c r="Y301">
        <v>5713</v>
      </c>
      <c r="Z301">
        <v>304.14648309</v>
      </c>
      <c r="AA301">
        <v>303.39287719999999</v>
      </c>
      <c r="AB301">
        <v>5401</v>
      </c>
      <c r="AC301">
        <v>3833.0009404000002</v>
      </c>
      <c r="AD301">
        <v>3587.1812156000001</v>
      </c>
      <c r="AE301">
        <v>63859</v>
      </c>
      <c r="AF301">
        <v>50441.535464000001</v>
      </c>
      <c r="AG301">
        <v>46654.870239000003</v>
      </c>
      <c r="AH301">
        <v>830550</v>
      </c>
      <c r="AI301">
        <v>267391.41054999997</v>
      </c>
      <c r="AJ301">
        <v>265065.44873</v>
      </c>
      <c r="AK301">
        <v>4718695.1182000004</v>
      </c>
      <c r="AL301">
        <v>918417.62144000002</v>
      </c>
      <c r="AM301">
        <v>858900.88766999997</v>
      </c>
      <c r="AN301">
        <v>15290153.602</v>
      </c>
      <c r="AO301">
        <v>320247.29960000003</v>
      </c>
      <c r="AP301">
        <v>321755.69176000002</v>
      </c>
      <c r="AQ301">
        <v>5727894.8246999998</v>
      </c>
      <c r="AR301">
        <v>3540</v>
      </c>
      <c r="AS301">
        <v>1504</v>
      </c>
      <c r="AT301">
        <v>919</v>
      </c>
      <c r="AU301">
        <v>1586</v>
      </c>
      <c r="AV301">
        <v>2039</v>
      </c>
      <c r="AW301">
        <v>2088</v>
      </c>
      <c r="AX301">
        <v>4182</v>
      </c>
      <c r="AY301">
        <v>901</v>
      </c>
      <c r="AZ301">
        <v>318</v>
      </c>
      <c r="BA301">
        <v>9295</v>
      </c>
      <c r="BB301">
        <v>20970</v>
      </c>
      <c r="BC301">
        <v>33594</v>
      </c>
      <c r="BD301" s="24">
        <f t="shared" si="4"/>
        <v>7</v>
      </c>
    </row>
    <row r="302" spans="1:56" x14ac:dyDescent="0.35">
      <c r="A302" t="s">
        <v>427</v>
      </c>
      <c r="B302" s="18" t="s">
        <v>428</v>
      </c>
      <c r="C302" s="3">
        <v>1263</v>
      </c>
      <c r="D302" s="3">
        <v>995</v>
      </c>
      <c r="E302" s="3">
        <v>683</v>
      </c>
      <c r="F302" s="3">
        <v>427</v>
      </c>
      <c r="G302" s="3">
        <v>1147</v>
      </c>
      <c r="H302" s="3">
        <v>771</v>
      </c>
      <c r="I302" s="3">
        <v>396</v>
      </c>
      <c r="J302" s="3">
        <v>191</v>
      </c>
      <c r="K302" s="3">
        <v>5873</v>
      </c>
      <c r="L302" s="3">
        <v>1009</v>
      </c>
      <c r="M302" s="3">
        <v>1439</v>
      </c>
      <c r="N302" s="3">
        <v>700</v>
      </c>
      <c r="O302" s="3">
        <v>1755</v>
      </c>
      <c r="P302" s="3">
        <v>970</v>
      </c>
      <c r="Q302" s="4">
        <v>589.62658534000002</v>
      </c>
      <c r="R302" s="4">
        <v>601.56649072000005</v>
      </c>
      <c r="S302" s="3">
        <v>3533</v>
      </c>
      <c r="T302" s="5">
        <v>2850.4677851000001</v>
      </c>
      <c r="U302" s="5">
        <v>2862.2509791000002</v>
      </c>
      <c r="V302" s="3">
        <v>16810</v>
      </c>
      <c r="W302">
        <v>418.70182502</v>
      </c>
      <c r="X302">
        <v>426.35790908000001</v>
      </c>
      <c r="Y302">
        <v>2504</v>
      </c>
      <c r="Z302">
        <v>374.4151263</v>
      </c>
      <c r="AA302">
        <v>375.95777285999998</v>
      </c>
      <c r="AB302">
        <v>2208</v>
      </c>
      <c r="AC302">
        <v>4744.6543574999996</v>
      </c>
      <c r="AD302">
        <v>4830.2400816999998</v>
      </c>
      <c r="AE302">
        <v>28368</v>
      </c>
      <c r="AF302">
        <v>68722.478732999996</v>
      </c>
      <c r="AG302">
        <v>70099.948919000002</v>
      </c>
      <c r="AH302">
        <v>411697</v>
      </c>
      <c r="AI302">
        <v>362674.58681000001</v>
      </c>
      <c r="AJ302">
        <v>363909.53709</v>
      </c>
      <c r="AK302">
        <v>2137240.7113000001</v>
      </c>
      <c r="AL302">
        <v>1171203.3101999999</v>
      </c>
      <c r="AM302">
        <v>1192084.1924999999</v>
      </c>
      <c r="AN302">
        <v>7001110.4627999999</v>
      </c>
      <c r="AO302">
        <v>378793.12085000001</v>
      </c>
      <c r="AP302">
        <v>379524.43135000003</v>
      </c>
      <c r="AQ302">
        <v>2228946.9852999998</v>
      </c>
      <c r="AR302">
        <v>1179</v>
      </c>
      <c r="AS302">
        <v>601</v>
      </c>
      <c r="AT302">
        <v>492</v>
      </c>
      <c r="AU302">
        <v>582</v>
      </c>
      <c r="AV302">
        <v>811</v>
      </c>
      <c r="AW302">
        <v>1111</v>
      </c>
      <c r="AX302">
        <v>1563</v>
      </c>
      <c r="AY302">
        <v>467</v>
      </c>
      <c r="AZ302">
        <v>178</v>
      </c>
      <c r="BA302">
        <v>2722</v>
      </c>
      <c r="BB302">
        <v>8334</v>
      </c>
      <c r="BC302">
        <v>17312</v>
      </c>
      <c r="BD302" s="24">
        <f t="shared" si="4"/>
        <v>14</v>
      </c>
    </row>
    <row r="303" spans="1:56" x14ac:dyDescent="0.35">
      <c r="A303" t="s">
        <v>567</v>
      </c>
      <c r="B303" s="18" t="s">
        <v>568</v>
      </c>
      <c r="C303" s="3">
        <v>1977</v>
      </c>
      <c r="D303" s="3">
        <v>1690</v>
      </c>
      <c r="E303" s="3">
        <v>1189</v>
      </c>
      <c r="F303" s="3">
        <v>785</v>
      </c>
      <c r="G303" s="3">
        <v>1576</v>
      </c>
      <c r="H303" s="3">
        <v>1217</v>
      </c>
      <c r="I303" s="3">
        <v>722</v>
      </c>
      <c r="J303" s="3">
        <v>310</v>
      </c>
      <c r="K303" s="3">
        <v>9466</v>
      </c>
      <c r="L303" s="3">
        <v>0</v>
      </c>
      <c r="M303" s="3">
        <v>695</v>
      </c>
      <c r="N303" s="3">
        <v>3311</v>
      </c>
      <c r="O303" s="3">
        <v>1607</v>
      </c>
      <c r="P303" s="3">
        <v>3853</v>
      </c>
      <c r="Q303" s="4">
        <v>639.72051823000004</v>
      </c>
      <c r="R303" s="5">
        <v>595.81660680000005</v>
      </c>
      <c r="S303" s="3">
        <v>5640</v>
      </c>
      <c r="T303" s="5">
        <v>3650.8608379000002</v>
      </c>
      <c r="U303" s="5">
        <v>3602.0494401000001</v>
      </c>
      <c r="V303" s="3">
        <v>34097</v>
      </c>
      <c r="W303">
        <v>438.45393101000002</v>
      </c>
      <c r="X303">
        <v>412.74033383</v>
      </c>
      <c r="Y303">
        <v>3907</v>
      </c>
      <c r="Z303">
        <v>293.02277006000003</v>
      </c>
      <c r="AA303">
        <v>290.30213394999998</v>
      </c>
      <c r="AB303">
        <v>2748</v>
      </c>
      <c r="AC303">
        <v>3550.4550694</v>
      </c>
      <c r="AD303">
        <v>3357.1730404</v>
      </c>
      <c r="AE303">
        <v>31779</v>
      </c>
      <c r="AF303">
        <v>77551.403898999997</v>
      </c>
      <c r="AG303">
        <v>72352.207901999995</v>
      </c>
      <c r="AH303">
        <v>684886</v>
      </c>
      <c r="AI303">
        <v>432175.09126999998</v>
      </c>
      <c r="AJ303">
        <v>428108.13746</v>
      </c>
      <c r="AK303">
        <v>4052471.6291999999</v>
      </c>
      <c r="AL303">
        <v>1037749.6753999999</v>
      </c>
      <c r="AM303">
        <v>980062.86543000001</v>
      </c>
      <c r="AN303">
        <v>9277275.0841000006</v>
      </c>
      <c r="AO303">
        <v>333686.71367999999</v>
      </c>
      <c r="AP303">
        <v>332599.92621000001</v>
      </c>
      <c r="AQ303">
        <v>3148390.9015000002</v>
      </c>
      <c r="AR303">
        <v>1822</v>
      </c>
      <c r="AS303">
        <v>916</v>
      </c>
      <c r="AT303">
        <v>657</v>
      </c>
      <c r="AU303">
        <v>969</v>
      </c>
      <c r="AV303">
        <v>1346</v>
      </c>
      <c r="AW303">
        <v>1592</v>
      </c>
      <c r="AX303">
        <v>2052</v>
      </c>
      <c r="AY303">
        <v>494</v>
      </c>
      <c r="AZ303">
        <v>202</v>
      </c>
      <c r="BA303">
        <v>4903</v>
      </c>
      <c r="BB303">
        <v>10152</v>
      </c>
      <c r="BC303">
        <v>16724</v>
      </c>
      <c r="BD303" s="24">
        <f t="shared" si="4"/>
        <v>15</v>
      </c>
    </row>
    <row r="304" spans="1:56" x14ac:dyDescent="0.35">
      <c r="A304" t="s">
        <v>134</v>
      </c>
      <c r="B304" s="18" t="s">
        <v>135</v>
      </c>
      <c r="C304" s="3">
        <v>2566</v>
      </c>
      <c r="D304" s="3">
        <v>1967</v>
      </c>
      <c r="E304" s="3">
        <v>1255</v>
      </c>
      <c r="F304" s="3">
        <v>852</v>
      </c>
      <c r="G304" s="3">
        <v>2290</v>
      </c>
      <c r="H304" s="3">
        <v>1540</v>
      </c>
      <c r="I304" s="3">
        <v>806</v>
      </c>
      <c r="J304" s="3">
        <v>381</v>
      </c>
      <c r="K304" s="3">
        <v>11657</v>
      </c>
      <c r="L304" s="3">
        <v>30</v>
      </c>
      <c r="M304" s="3">
        <v>739</v>
      </c>
      <c r="N304" s="3">
        <v>1938</v>
      </c>
      <c r="O304" s="3">
        <v>3866</v>
      </c>
      <c r="P304" s="3">
        <v>5084</v>
      </c>
      <c r="Q304" s="5">
        <v>369.46172768999998</v>
      </c>
      <c r="R304" s="4">
        <v>330.10208458</v>
      </c>
      <c r="S304" s="3">
        <v>3848</v>
      </c>
      <c r="T304" s="5">
        <v>2810.8655779999999</v>
      </c>
      <c r="U304" s="5">
        <v>2799.9485288000001</v>
      </c>
      <c r="V304" s="3">
        <v>32639</v>
      </c>
      <c r="W304">
        <v>314.20559304</v>
      </c>
      <c r="X304">
        <v>282.49120699999997</v>
      </c>
      <c r="Y304">
        <v>3293</v>
      </c>
      <c r="Z304">
        <v>274.19940000000003</v>
      </c>
      <c r="AA304">
        <v>277.17251436999999</v>
      </c>
      <c r="AB304">
        <v>3231</v>
      </c>
      <c r="AC304">
        <v>3365.5080047000001</v>
      </c>
      <c r="AD304">
        <v>3021.5321266000001</v>
      </c>
      <c r="AE304">
        <v>35222</v>
      </c>
      <c r="AF304">
        <v>45071.427608999998</v>
      </c>
      <c r="AG304">
        <v>40274.427383000002</v>
      </c>
      <c r="AH304">
        <v>469479</v>
      </c>
      <c r="AI304">
        <v>302590.54055999999</v>
      </c>
      <c r="AJ304">
        <v>301966.28863000002</v>
      </c>
      <c r="AK304">
        <v>3520021.0265000002</v>
      </c>
      <c r="AL304">
        <v>902995.32557999995</v>
      </c>
      <c r="AM304">
        <v>811278.77535999997</v>
      </c>
      <c r="AN304">
        <v>9457076.6843999997</v>
      </c>
      <c r="AO304">
        <v>314637.90415999998</v>
      </c>
      <c r="AP304">
        <v>321730.56144000002</v>
      </c>
      <c r="AQ304">
        <v>3750413.1546999998</v>
      </c>
      <c r="AR304">
        <v>2314</v>
      </c>
      <c r="AS304">
        <v>976</v>
      </c>
      <c r="AT304">
        <v>495</v>
      </c>
      <c r="AU304">
        <v>979</v>
      </c>
      <c r="AV304">
        <v>1297</v>
      </c>
      <c r="AW304">
        <v>1017</v>
      </c>
      <c r="AX304">
        <v>2422</v>
      </c>
      <c r="AY304">
        <v>663</v>
      </c>
      <c r="AZ304">
        <v>146</v>
      </c>
      <c r="BA304">
        <v>6164</v>
      </c>
      <c r="BB304">
        <v>12912</v>
      </c>
      <c r="BC304">
        <v>16146</v>
      </c>
      <c r="BD304" s="24">
        <f t="shared" si="4"/>
        <v>14</v>
      </c>
    </row>
    <row r="305" spans="1:56" x14ac:dyDescent="0.35">
      <c r="A305" t="s">
        <v>231</v>
      </c>
      <c r="B305" s="18" t="s">
        <v>232</v>
      </c>
      <c r="C305" s="3">
        <v>1295</v>
      </c>
      <c r="D305" s="3">
        <v>1012</v>
      </c>
      <c r="E305" s="3">
        <v>715</v>
      </c>
      <c r="F305" s="3">
        <v>547</v>
      </c>
      <c r="G305" s="3">
        <v>1165</v>
      </c>
      <c r="H305" s="3">
        <v>793</v>
      </c>
      <c r="I305" s="3">
        <v>413</v>
      </c>
      <c r="J305" s="3">
        <v>196</v>
      </c>
      <c r="K305" s="3">
        <v>6136</v>
      </c>
      <c r="L305" s="3">
        <v>0</v>
      </c>
      <c r="M305" s="3">
        <v>1946</v>
      </c>
      <c r="N305" s="3">
        <v>2699</v>
      </c>
      <c r="O305" s="3">
        <v>1065</v>
      </c>
      <c r="P305" s="3">
        <v>426</v>
      </c>
      <c r="Q305" s="4">
        <v>315.97254700000002</v>
      </c>
      <c r="R305" s="5">
        <v>316.49282920000002</v>
      </c>
      <c r="S305" s="3">
        <v>1942</v>
      </c>
      <c r="T305" s="5">
        <v>2869.8605661000001</v>
      </c>
      <c r="U305" s="5">
        <v>2830.0195567000001</v>
      </c>
      <c r="V305" s="3">
        <v>17365</v>
      </c>
      <c r="W305">
        <v>306.53462402000002</v>
      </c>
      <c r="X305">
        <v>309.97392438000003</v>
      </c>
      <c r="Y305">
        <v>1902</v>
      </c>
      <c r="Z305">
        <v>353.78789477999999</v>
      </c>
      <c r="AA305">
        <v>352.18383311999997</v>
      </c>
      <c r="AB305">
        <v>2161</v>
      </c>
      <c r="AC305">
        <v>3075.9941336000002</v>
      </c>
      <c r="AD305">
        <v>3116.6883963</v>
      </c>
      <c r="AE305">
        <v>19124</v>
      </c>
      <c r="AF305">
        <v>35222.357863999998</v>
      </c>
      <c r="AG305">
        <v>35346.316819</v>
      </c>
      <c r="AH305">
        <v>216885</v>
      </c>
      <c r="AI305">
        <v>313746.91606000002</v>
      </c>
      <c r="AJ305">
        <v>309932.90888</v>
      </c>
      <c r="AK305">
        <v>1901748.3289000001</v>
      </c>
      <c r="AL305">
        <v>854699.70186000003</v>
      </c>
      <c r="AM305">
        <v>866557.10294000001</v>
      </c>
      <c r="AN305">
        <v>5317194.3837000001</v>
      </c>
      <c r="AO305">
        <v>377285.40269000002</v>
      </c>
      <c r="AP305">
        <v>376387.16301000002</v>
      </c>
      <c r="AQ305">
        <v>2309511.6321999999</v>
      </c>
      <c r="AR305">
        <v>1226</v>
      </c>
      <c r="AS305">
        <v>523</v>
      </c>
      <c r="AT305">
        <v>323</v>
      </c>
      <c r="AU305">
        <v>527</v>
      </c>
      <c r="AV305">
        <v>702</v>
      </c>
      <c r="AW305">
        <v>673</v>
      </c>
      <c r="AX305">
        <v>1631</v>
      </c>
      <c r="AY305">
        <v>389</v>
      </c>
      <c r="AZ305">
        <v>141</v>
      </c>
      <c r="BA305">
        <v>3030</v>
      </c>
      <c r="BB305">
        <v>7120</v>
      </c>
      <c r="BC305">
        <v>8974</v>
      </c>
      <c r="BD305" s="24">
        <f t="shared" si="4"/>
        <v>10</v>
      </c>
    </row>
    <row r="306" spans="1:56" x14ac:dyDescent="0.35">
      <c r="A306" t="s">
        <v>241</v>
      </c>
      <c r="B306" s="18" t="s">
        <v>242</v>
      </c>
      <c r="C306" s="3">
        <v>2816</v>
      </c>
      <c r="D306" s="3">
        <v>2372</v>
      </c>
      <c r="E306" s="3">
        <v>1571</v>
      </c>
      <c r="F306" s="3">
        <v>1211</v>
      </c>
      <c r="G306" s="3">
        <v>2478</v>
      </c>
      <c r="H306" s="3">
        <v>1788</v>
      </c>
      <c r="I306" s="3">
        <v>1050</v>
      </c>
      <c r="J306" s="3">
        <v>491</v>
      </c>
      <c r="K306" s="3">
        <v>13777</v>
      </c>
      <c r="L306" s="3">
        <v>102</v>
      </c>
      <c r="M306" s="3">
        <v>1251</v>
      </c>
      <c r="N306" s="3">
        <v>4706</v>
      </c>
      <c r="O306" s="3">
        <v>5496</v>
      </c>
      <c r="P306" s="3">
        <v>2222</v>
      </c>
      <c r="Q306" s="4">
        <v>375.30701930999999</v>
      </c>
      <c r="R306" s="4">
        <v>358.49604412999997</v>
      </c>
      <c r="S306" s="3">
        <v>4939</v>
      </c>
      <c r="T306" s="6">
        <v>3034.8540665999999</v>
      </c>
      <c r="U306" s="5">
        <v>2992.3060172999999</v>
      </c>
      <c r="V306" s="3">
        <v>41225</v>
      </c>
      <c r="W306">
        <v>324.20295841000001</v>
      </c>
      <c r="X306">
        <v>313.42091892000002</v>
      </c>
      <c r="Y306">
        <v>4318</v>
      </c>
      <c r="Z306">
        <v>349.00589636000001</v>
      </c>
      <c r="AA306">
        <v>347.75350221000002</v>
      </c>
      <c r="AB306">
        <v>4791</v>
      </c>
      <c r="AC306">
        <v>2509.4536886999999</v>
      </c>
      <c r="AD306">
        <v>2436.8875662</v>
      </c>
      <c r="AE306">
        <v>33573</v>
      </c>
      <c r="AF306">
        <v>43461.838818999997</v>
      </c>
      <c r="AG306">
        <v>41585.395949999998</v>
      </c>
      <c r="AH306">
        <v>572922</v>
      </c>
      <c r="AI306">
        <v>318738.37513</v>
      </c>
      <c r="AJ306">
        <v>315413.03521</v>
      </c>
      <c r="AK306">
        <v>4345445.3860999998</v>
      </c>
      <c r="AL306">
        <v>790203.01271000004</v>
      </c>
      <c r="AM306">
        <v>767118.67951000005</v>
      </c>
      <c r="AN306">
        <v>10568594.048</v>
      </c>
      <c r="AO306">
        <v>379454.36231</v>
      </c>
      <c r="AP306">
        <v>379766.66787</v>
      </c>
      <c r="AQ306">
        <v>5232045.3832</v>
      </c>
      <c r="AR306">
        <v>3280</v>
      </c>
      <c r="AS306">
        <v>1126</v>
      </c>
      <c r="AT306">
        <v>590</v>
      </c>
      <c r="AU306">
        <v>1514</v>
      </c>
      <c r="AV306">
        <v>1510</v>
      </c>
      <c r="AW306">
        <v>1294</v>
      </c>
      <c r="AX306">
        <v>3760</v>
      </c>
      <c r="AY306">
        <v>822</v>
      </c>
      <c r="AZ306">
        <v>209</v>
      </c>
      <c r="BA306">
        <v>8889</v>
      </c>
      <c r="BB306">
        <v>11995</v>
      </c>
      <c r="BC306">
        <v>12689</v>
      </c>
      <c r="BD306" s="24">
        <f t="shared" si="4"/>
        <v>11</v>
      </c>
    </row>
    <row r="307" spans="1:56" x14ac:dyDescent="0.35">
      <c r="A307" t="s">
        <v>369</v>
      </c>
      <c r="B307" s="18" t="s">
        <v>370</v>
      </c>
      <c r="C307" s="3">
        <v>2446</v>
      </c>
      <c r="D307" s="3">
        <v>1669</v>
      </c>
      <c r="E307" s="3">
        <v>1069</v>
      </c>
      <c r="F307" s="3">
        <v>676</v>
      </c>
      <c r="G307" s="3">
        <v>2142</v>
      </c>
      <c r="H307" s="3">
        <v>1292</v>
      </c>
      <c r="I307" s="3">
        <v>640</v>
      </c>
      <c r="J307" s="3">
        <v>247</v>
      </c>
      <c r="K307" s="3">
        <v>10181</v>
      </c>
      <c r="L307" s="3">
        <v>968</v>
      </c>
      <c r="M307" s="3">
        <v>1242</v>
      </c>
      <c r="N307" s="3">
        <v>2553</v>
      </c>
      <c r="O307" s="3">
        <v>2089</v>
      </c>
      <c r="P307" s="3">
        <v>3329</v>
      </c>
      <c r="Q307" s="4">
        <v>529.65850779000004</v>
      </c>
      <c r="R307" s="4">
        <v>494.54866908999998</v>
      </c>
      <c r="S307" s="3">
        <v>5035</v>
      </c>
      <c r="T307" s="5">
        <v>3364.6054607000001</v>
      </c>
      <c r="U307" s="5">
        <v>3374.3247225</v>
      </c>
      <c r="V307" s="3">
        <v>34354</v>
      </c>
      <c r="W307">
        <v>408.15908744000001</v>
      </c>
      <c r="X307">
        <v>380.51271976999999</v>
      </c>
      <c r="Y307">
        <v>3874</v>
      </c>
      <c r="Z307">
        <v>428.55804418999998</v>
      </c>
      <c r="AA307">
        <v>435.61536195000002</v>
      </c>
      <c r="AB307">
        <v>4435</v>
      </c>
      <c r="AC307">
        <v>3509.0277380000002</v>
      </c>
      <c r="AD307">
        <v>3249.6807779000001</v>
      </c>
      <c r="AE307">
        <v>33085</v>
      </c>
      <c r="AF307">
        <v>60327.451491</v>
      </c>
      <c r="AG307">
        <v>56252.725664999998</v>
      </c>
      <c r="AH307">
        <v>572709</v>
      </c>
      <c r="AI307">
        <v>378135.69326999999</v>
      </c>
      <c r="AJ307">
        <v>378760.07837</v>
      </c>
      <c r="AK307">
        <v>3856156.3579000002</v>
      </c>
      <c r="AL307">
        <v>995845.52211000002</v>
      </c>
      <c r="AM307">
        <v>924762.16303000005</v>
      </c>
      <c r="AN307">
        <v>9415003.5818000007</v>
      </c>
      <c r="AO307">
        <v>396003.86352000001</v>
      </c>
      <c r="AP307">
        <v>406336.21733999997</v>
      </c>
      <c r="AQ307">
        <v>4136909.0287000001</v>
      </c>
      <c r="AR307">
        <v>2411</v>
      </c>
      <c r="AS307">
        <v>1016</v>
      </c>
      <c r="AT307">
        <v>600</v>
      </c>
      <c r="AU307">
        <v>1193</v>
      </c>
      <c r="AV307">
        <v>1438</v>
      </c>
      <c r="AW307">
        <v>1243</v>
      </c>
      <c r="AX307">
        <v>3105</v>
      </c>
      <c r="AY307">
        <v>1018</v>
      </c>
      <c r="AZ307">
        <v>312</v>
      </c>
      <c r="BA307">
        <v>6385</v>
      </c>
      <c r="BB307">
        <v>12230</v>
      </c>
      <c r="BC307">
        <v>14470</v>
      </c>
      <c r="BD307" s="24">
        <f t="shared" si="4"/>
        <v>15</v>
      </c>
    </row>
    <row r="308" spans="1:56" x14ac:dyDescent="0.35">
      <c r="A308" t="s">
        <v>399</v>
      </c>
      <c r="B308" s="18" t="s">
        <v>400</v>
      </c>
      <c r="C308" s="3">
        <v>2006</v>
      </c>
      <c r="D308" s="3">
        <v>1443</v>
      </c>
      <c r="E308" s="3">
        <v>958</v>
      </c>
      <c r="F308" s="3">
        <v>575</v>
      </c>
      <c r="G308" s="3">
        <v>1897</v>
      </c>
      <c r="H308" s="3">
        <v>1187</v>
      </c>
      <c r="I308" s="3">
        <v>625</v>
      </c>
      <c r="J308" s="3">
        <v>248</v>
      </c>
      <c r="K308" s="3">
        <v>8939</v>
      </c>
      <c r="L308" s="3">
        <v>849</v>
      </c>
      <c r="M308" s="3">
        <v>1399</v>
      </c>
      <c r="N308" s="3">
        <v>2661</v>
      </c>
      <c r="O308" s="3">
        <v>1779</v>
      </c>
      <c r="P308" s="3">
        <v>2251</v>
      </c>
      <c r="Q308" s="4">
        <v>402.26941283000002</v>
      </c>
      <c r="R308" s="4">
        <v>385.61360330999997</v>
      </c>
      <c r="S308" s="3">
        <v>3447</v>
      </c>
      <c r="T308" s="5">
        <v>2365.8159725</v>
      </c>
      <c r="U308" s="5">
        <v>2378.3420964000002</v>
      </c>
      <c r="V308" s="3">
        <v>21260</v>
      </c>
      <c r="W308">
        <v>304.29998883000002</v>
      </c>
      <c r="X308">
        <v>292.20270724</v>
      </c>
      <c r="Y308">
        <v>2612</v>
      </c>
      <c r="Z308">
        <v>311.63729054999999</v>
      </c>
      <c r="AA308">
        <v>317.59704664999998</v>
      </c>
      <c r="AB308">
        <v>2839</v>
      </c>
      <c r="AC308">
        <v>2987.2871853000001</v>
      </c>
      <c r="AD308">
        <v>2855.2410783999999</v>
      </c>
      <c r="AE308">
        <v>25523</v>
      </c>
      <c r="AF308">
        <v>45618.797219</v>
      </c>
      <c r="AG308">
        <v>43700.749524999999</v>
      </c>
      <c r="AH308">
        <v>390641</v>
      </c>
      <c r="AI308">
        <v>279929.35162999999</v>
      </c>
      <c r="AJ308">
        <v>281268.47956000001</v>
      </c>
      <c r="AK308">
        <v>2514258.9388000001</v>
      </c>
      <c r="AL308">
        <v>816972.89761999995</v>
      </c>
      <c r="AM308">
        <v>782794.92382000003</v>
      </c>
      <c r="AN308">
        <v>6997403.824</v>
      </c>
      <c r="AO308">
        <v>321023.83739</v>
      </c>
      <c r="AP308">
        <v>329246.62242999999</v>
      </c>
      <c r="AQ308">
        <v>2943135.5578999999</v>
      </c>
      <c r="AR308">
        <v>1834</v>
      </c>
      <c r="AS308">
        <v>770</v>
      </c>
      <c r="AT308">
        <v>314</v>
      </c>
      <c r="AU308">
        <v>968</v>
      </c>
      <c r="AV308">
        <v>1038</v>
      </c>
      <c r="AW308">
        <v>606</v>
      </c>
      <c r="AX308">
        <v>2103</v>
      </c>
      <c r="AY308">
        <v>541</v>
      </c>
      <c r="AZ308">
        <v>195</v>
      </c>
      <c r="BA308">
        <v>6804</v>
      </c>
      <c r="BB308">
        <v>10374</v>
      </c>
      <c r="BC308">
        <v>8345</v>
      </c>
      <c r="BD308" s="24">
        <f t="shared" si="4"/>
        <v>12</v>
      </c>
    </row>
    <row r="309" spans="1:56" x14ac:dyDescent="0.35">
      <c r="A309" t="s">
        <v>465</v>
      </c>
      <c r="B309" s="18" t="s">
        <v>466</v>
      </c>
      <c r="C309" s="3">
        <v>2041</v>
      </c>
      <c r="D309" s="3">
        <v>1654</v>
      </c>
      <c r="E309" s="3">
        <v>1144</v>
      </c>
      <c r="F309" s="3">
        <v>824</v>
      </c>
      <c r="G309" s="3">
        <v>1865</v>
      </c>
      <c r="H309" s="3">
        <v>1232</v>
      </c>
      <c r="I309" s="3">
        <v>768</v>
      </c>
      <c r="J309" s="3">
        <v>353</v>
      </c>
      <c r="K309" s="3">
        <v>9881</v>
      </c>
      <c r="L309" s="3">
        <v>0</v>
      </c>
      <c r="M309" s="3">
        <v>454</v>
      </c>
      <c r="N309" s="3">
        <v>479</v>
      </c>
      <c r="O309" s="3">
        <v>2634</v>
      </c>
      <c r="P309" s="3">
        <v>6314</v>
      </c>
      <c r="Q309" s="4">
        <v>296.28044669000002</v>
      </c>
      <c r="R309" s="4">
        <v>262.92885335</v>
      </c>
      <c r="S309" s="3">
        <v>2598</v>
      </c>
      <c r="T309" s="5">
        <v>2707.4558218000002</v>
      </c>
      <c r="U309" s="5">
        <v>2694.1605101</v>
      </c>
      <c r="V309" s="3">
        <v>26621</v>
      </c>
      <c r="W309">
        <v>351.15296581000001</v>
      </c>
      <c r="X309">
        <v>314.03704078999999</v>
      </c>
      <c r="Y309">
        <v>3103</v>
      </c>
      <c r="Z309">
        <v>312.31832701000002</v>
      </c>
      <c r="AA309">
        <v>312.01295414999998</v>
      </c>
      <c r="AB309">
        <v>3083</v>
      </c>
      <c r="AC309">
        <v>2984.8803781000001</v>
      </c>
      <c r="AD309">
        <v>2676.449752</v>
      </c>
      <c r="AE309">
        <v>26446</v>
      </c>
      <c r="AF309">
        <v>38210.265234999999</v>
      </c>
      <c r="AG309">
        <v>33948.689403999997</v>
      </c>
      <c r="AH309">
        <v>335447</v>
      </c>
      <c r="AI309">
        <v>334878.06065</v>
      </c>
      <c r="AJ309">
        <v>334211.53025000001</v>
      </c>
      <c r="AK309">
        <v>3302344.1304000001</v>
      </c>
      <c r="AL309">
        <v>903264.38263000001</v>
      </c>
      <c r="AM309">
        <v>808846.93839999998</v>
      </c>
      <c r="AN309">
        <v>7992216.5982999997</v>
      </c>
      <c r="AO309">
        <v>347453.29149999999</v>
      </c>
      <c r="AP309">
        <v>350413.42829000001</v>
      </c>
      <c r="AQ309">
        <v>3462435.085</v>
      </c>
      <c r="AR309">
        <v>1937</v>
      </c>
      <c r="AS309">
        <v>880</v>
      </c>
      <c r="AT309">
        <v>485</v>
      </c>
      <c r="AU309">
        <v>909</v>
      </c>
      <c r="AV309">
        <v>1190</v>
      </c>
      <c r="AW309">
        <v>1004</v>
      </c>
      <c r="AX309">
        <v>2341</v>
      </c>
      <c r="AY309">
        <v>548</v>
      </c>
      <c r="AZ309">
        <v>194</v>
      </c>
      <c r="BA309">
        <v>5005</v>
      </c>
      <c r="BB309">
        <v>10218</v>
      </c>
      <c r="BC309">
        <v>11223</v>
      </c>
      <c r="BD309" s="24">
        <f t="shared" si="4"/>
        <v>16</v>
      </c>
    </row>
    <row r="310" spans="1:56" x14ac:dyDescent="0.35">
      <c r="A310" t="s">
        <v>475</v>
      </c>
      <c r="B310" s="18" t="s">
        <v>476</v>
      </c>
      <c r="C310" s="3">
        <v>1045</v>
      </c>
      <c r="D310" s="3">
        <v>888</v>
      </c>
      <c r="E310" s="3">
        <v>636</v>
      </c>
      <c r="F310" s="3">
        <v>448</v>
      </c>
      <c r="G310" s="3">
        <v>1010</v>
      </c>
      <c r="H310" s="3">
        <v>650</v>
      </c>
      <c r="I310" s="3">
        <v>359</v>
      </c>
      <c r="J310" s="3">
        <v>152</v>
      </c>
      <c r="K310" s="3">
        <v>5188</v>
      </c>
      <c r="L310" s="3">
        <v>0</v>
      </c>
      <c r="M310" s="3">
        <v>2599</v>
      </c>
      <c r="N310" s="3">
        <v>2589</v>
      </c>
      <c r="O310" s="3">
        <v>0</v>
      </c>
      <c r="P310" s="3">
        <v>0</v>
      </c>
      <c r="Q310" s="4">
        <v>242.47764731999999</v>
      </c>
      <c r="R310" s="4">
        <v>254.04780262</v>
      </c>
      <c r="S310" s="3">
        <v>1318</v>
      </c>
      <c r="T310" s="5">
        <v>2349.5548921</v>
      </c>
      <c r="U310" s="5">
        <v>2323.6314572000001</v>
      </c>
      <c r="V310" s="3">
        <v>12055</v>
      </c>
      <c r="W310">
        <v>296.4987405</v>
      </c>
      <c r="X310">
        <v>313.22282189999999</v>
      </c>
      <c r="Y310">
        <v>1625</v>
      </c>
      <c r="Z310">
        <v>358.41209269000001</v>
      </c>
      <c r="AA310">
        <v>356.20663069</v>
      </c>
      <c r="AB310">
        <v>1848</v>
      </c>
      <c r="AC310">
        <v>2331.8863900000001</v>
      </c>
      <c r="AD310">
        <v>2466.2683115</v>
      </c>
      <c r="AE310">
        <v>12795</v>
      </c>
      <c r="AF310">
        <v>29789.554748999999</v>
      </c>
      <c r="AG310">
        <v>31281.804163000001</v>
      </c>
      <c r="AH310">
        <v>162290</v>
      </c>
      <c r="AI310">
        <v>260057.91175</v>
      </c>
      <c r="AJ310">
        <v>257467.25033000001</v>
      </c>
      <c r="AK310">
        <v>1335740.0947</v>
      </c>
      <c r="AL310">
        <v>749284.57894000004</v>
      </c>
      <c r="AM310">
        <v>793318.97516999999</v>
      </c>
      <c r="AN310">
        <v>4115738.8432</v>
      </c>
      <c r="AO310">
        <v>364902.36242000002</v>
      </c>
      <c r="AP310">
        <v>361696.92394000001</v>
      </c>
      <c r="AQ310">
        <v>1876483.6414000001</v>
      </c>
      <c r="AR310">
        <v>1083</v>
      </c>
      <c r="AS310">
        <v>418</v>
      </c>
      <c r="AT310">
        <v>278</v>
      </c>
      <c r="AU310">
        <v>470</v>
      </c>
      <c r="AV310">
        <v>564</v>
      </c>
      <c r="AW310">
        <v>591</v>
      </c>
      <c r="AX310">
        <v>1352</v>
      </c>
      <c r="AY310">
        <v>355</v>
      </c>
      <c r="AZ310">
        <v>141</v>
      </c>
      <c r="BA310">
        <v>2468</v>
      </c>
      <c r="BB310">
        <v>4524</v>
      </c>
      <c r="BC310">
        <v>5803</v>
      </c>
      <c r="BD310" s="24">
        <f t="shared" si="4"/>
        <v>13</v>
      </c>
    </row>
    <row r="311" spans="1:56" x14ac:dyDescent="0.35">
      <c r="A311" t="s">
        <v>709</v>
      </c>
      <c r="B311" s="18" t="s">
        <v>710</v>
      </c>
      <c r="C311" s="3">
        <v>2831</v>
      </c>
      <c r="D311" s="3">
        <v>2027</v>
      </c>
      <c r="E311" s="3">
        <v>1295</v>
      </c>
      <c r="F311" s="3">
        <v>837</v>
      </c>
      <c r="G311" s="3">
        <v>2415</v>
      </c>
      <c r="H311" s="3">
        <v>1725</v>
      </c>
      <c r="I311" s="3">
        <v>975</v>
      </c>
      <c r="J311" s="3">
        <v>477</v>
      </c>
      <c r="K311" s="3">
        <v>12582</v>
      </c>
      <c r="L311" s="3">
        <v>3823</v>
      </c>
      <c r="M311" s="3">
        <v>3216</v>
      </c>
      <c r="N311" s="3">
        <v>3364</v>
      </c>
      <c r="O311" s="3">
        <v>2179</v>
      </c>
      <c r="P311" s="3">
        <v>0</v>
      </c>
      <c r="Q311" s="4">
        <v>511.38140582</v>
      </c>
      <c r="R311" s="4">
        <v>561.43697344999998</v>
      </c>
      <c r="S311" s="3">
        <v>7064</v>
      </c>
      <c r="T311" s="5">
        <v>4014.6366229999999</v>
      </c>
      <c r="U311" s="5">
        <v>4075.0278174999999</v>
      </c>
      <c r="V311" s="3">
        <v>51272</v>
      </c>
      <c r="W311">
        <v>344.10409288</v>
      </c>
      <c r="X311">
        <v>376.56970274999998</v>
      </c>
      <c r="Y311">
        <v>4738</v>
      </c>
      <c r="Z311">
        <v>271.46127279000001</v>
      </c>
      <c r="AA311">
        <v>274.12176125000002</v>
      </c>
      <c r="AB311">
        <v>3449</v>
      </c>
      <c r="AC311">
        <v>3286.6222926999999</v>
      </c>
      <c r="AD311">
        <v>3589.4134478000001</v>
      </c>
      <c r="AE311">
        <v>45162</v>
      </c>
      <c r="AF311">
        <v>59945.102039999998</v>
      </c>
      <c r="AG311">
        <v>65780.559529000006</v>
      </c>
      <c r="AH311">
        <v>827651</v>
      </c>
      <c r="AI311">
        <v>439508.58059000003</v>
      </c>
      <c r="AJ311">
        <v>445060.39363000001</v>
      </c>
      <c r="AK311">
        <v>5599749.8726000004</v>
      </c>
      <c r="AL311">
        <v>875189.92701999994</v>
      </c>
      <c r="AM311">
        <v>957111.56472999998</v>
      </c>
      <c r="AN311">
        <v>12042377.707</v>
      </c>
      <c r="AO311">
        <v>288319.67655999999</v>
      </c>
      <c r="AP311">
        <v>287863.99351</v>
      </c>
      <c r="AQ311">
        <v>3621904.7664000001</v>
      </c>
      <c r="AR311">
        <v>1988</v>
      </c>
      <c r="AS311">
        <v>1072</v>
      </c>
      <c r="AT311">
        <v>880</v>
      </c>
      <c r="AU311">
        <v>1103</v>
      </c>
      <c r="AV311">
        <v>1471</v>
      </c>
      <c r="AW311">
        <v>2164</v>
      </c>
      <c r="AX311">
        <v>2214</v>
      </c>
      <c r="AY311">
        <v>821</v>
      </c>
      <c r="AZ311">
        <v>414</v>
      </c>
      <c r="BA311">
        <v>5206</v>
      </c>
      <c r="BB311">
        <v>11832</v>
      </c>
      <c r="BC311">
        <v>28124</v>
      </c>
      <c r="BD311" s="24">
        <f t="shared" si="4"/>
        <v>11</v>
      </c>
    </row>
    <row r="312" spans="1:56" x14ac:dyDescent="0.35">
      <c r="A312" t="s">
        <v>243</v>
      </c>
      <c r="B312" s="18" t="s">
        <v>244</v>
      </c>
      <c r="C312" s="3">
        <v>1446</v>
      </c>
      <c r="D312" s="3">
        <v>1183</v>
      </c>
      <c r="E312" s="3">
        <v>761</v>
      </c>
      <c r="F312" s="3">
        <v>533</v>
      </c>
      <c r="G312" s="3">
        <v>1284</v>
      </c>
      <c r="H312" s="3">
        <v>860</v>
      </c>
      <c r="I312" s="3">
        <v>540</v>
      </c>
      <c r="J312" s="3">
        <v>226</v>
      </c>
      <c r="K312" s="3">
        <v>6833</v>
      </c>
      <c r="L312" s="3">
        <v>1206</v>
      </c>
      <c r="M312" s="3">
        <v>1658</v>
      </c>
      <c r="N312" s="3">
        <v>1309</v>
      </c>
      <c r="O312" s="3">
        <v>1300</v>
      </c>
      <c r="P312" s="3">
        <v>1360</v>
      </c>
      <c r="Q312" s="4">
        <v>373.80319363000001</v>
      </c>
      <c r="R312" s="4">
        <v>386.21396166</v>
      </c>
      <c r="S312" s="3">
        <v>2639</v>
      </c>
      <c r="T312" s="5">
        <v>3203.6101213000002</v>
      </c>
      <c r="U312" s="5">
        <v>3215.2787941000001</v>
      </c>
      <c r="V312" s="3">
        <v>21970</v>
      </c>
      <c r="W312">
        <v>343.62661488999998</v>
      </c>
      <c r="X312">
        <v>355.04170935000002</v>
      </c>
      <c r="Y312">
        <v>2426</v>
      </c>
      <c r="Z312">
        <v>359.94275807999998</v>
      </c>
      <c r="AA312">
        <v>359.72486463000001</v>
      </c>
      <c r="AB312">
        <v>2458</v>
      </c>
      <c r="AC312">
        <v>2628.5894170000001</v>
      </c>
      <c r="AD312">
        <v>2717.9862432</v>
      </c>
      <c r="AE312">
        <v>18572</v>
      </c>
      <c r="AF312">
        <v>44503.888593999996</v>
      </c>
      <c r="AG312">
        <v>45999.121908000001</v>
      </c>
      <c r="AH312">
        <v>314312</v>
      </c>
      <c r="AI312">
        <v>328719.95315999998</v>
      </c>
      <c r="AJ312">
        <v>329859.18667999998</v>
      </c>
      <c r="AK312">
        <v>2253927.8226000001</v>
      </c>
      <c r="AL312">
        <v>847924.23629999999</v>
      </c>
      <c r="AM312">
        <v>876496.94408000004</v>
      </c>
      <c r="AN312">
        <v>5989103.6189000001</v>
      </c>
      <c r="AO312">
        <v>393876.41756999999</v>
      </c>
      <c r="AP312">
        <v>391879.86381000001</v>
      </c>
      <c r="AQ312">
        <v>2677715.1094</v>
      </c>
      <c r="AR312">
        <v>1671</v>
      </c>
      <c r="AS312">
        <v>615</v>
      </c>
      <c r="AT312">
        <v>355</v>
      </c>
      <c r="AU312">
        <v>747</v>
      </c>
      <c r="AV312">
        <v>831</v>
      </c>
      <c r="AW312">
        <v>848</v>
      </c>
      <c r="AX312">
        <v>1948</v>
      </c>
      <c r="AY312">
        <v>370</v>
      </c>
      <c r="AZ312">
        <v>140</v>
      </c>
      <c r="BA312">
        <v>4287</v>
      </c>
      <c r="BB312">
        <v>6590</v>
      </c>
      <c r="BC312">
        <v>7695</v>
      </c>
      <c r="BD312" s="24">
        <f t="shared" si="4"/>
        <v>21</v>
      </c>
    </row>
    <row r="313" spans="1:56" x14ac:dyDescent="0.35">
      <c r="A313" t="s">
        <v>591</v>
      </c>
      <c r="B313" s="18" t="s">
        <v>592</v>
      </c>
      <c r="C313" s="3">
        <v>5638</v>
      </c>
      <c r="D313" s="3">
        <v>3934</v>
      </c>
      <c r="E313" s="3">
        <v>2440</v>
      </c>
      <c r="F313" s="3">
        <v>1458</v>
      </c>
      <c r="G313" s="3">
        <v>5003</v>
      </c>
      <c r="H313" s="3">
        <v>2885</v>
      </c>
      <c r="I313" s="3">
        <v>1411</v>
      </c>
      <c r="J313" s="3">
        <v>520</v>
      </c>
      <c r="K313" s="3">
        <v>23289</v>
      </c>
      <c r="L313" s="3">
        <v>5863</v>
      </c>
      <c r="M313" s="3">
        <v>5272</v>
      </c>
      <c r="N313" s="3">
        <v>3861</v>
      </c>
      <c r="O313" s="3">
        <v>4771</v>
      </c>
      <c r="P313" s="3">
        <v>3522</v>
      </c>
      <c r="Q313" s="4">
        <v>625.64770272999999</v>
      </c>
      <c r="R313" s="4">
        <v>638.11241358999996</v>
      </c>
      <c r="S313" s="3">
        <v>14861</v>
      </c>
      <c r="T313" s="5">
        <v>3948.8850636000002</v>
      </c>
      <c r="U313" s="6">
        <v>3998.1106960000002</v>
      </c>
      <c r="V313" s="3">
        <v>93112</v>
      </c>
      <c r="W313">
        <v>415.44938896999997</v>
      </c>
      <c r="X313">
        <v>419.59723474999998</v>
      </c>
      <c r="Y313">
        <v>9772</v>
      </c>
      <c r="Z313">
        <v>431.71566018999999</v>
      </c>
      <c r="AA313">
        <v>438.44733565000001</v>
      </c>
      <c r="AB313">
        <v>10211</v>
      </c>
      <c r="AC313">
        <v>3383.7968062999998</v>
      </c>
      <c r="AD313">
        <v>3393.8769376</v>
      </c>
      <c r="AE313">
        <v>79040</v>
      </c>
      <c r="AF313">
        <v>70894.292220000003</v>
      </c>
      <c r="AG313">
        <v>72150.199664999993</v>
      </c>
      <c r="AH313">
        <v>1680306</v>
      </c>
      <c r="AI313">
        <v>384465.33030999999</v>
      </c>
      <c r="AJ313">
        <v>387731.68137000001</v>
      </c>
      <c r="AK313">
        <v>9029883.1273999996</v>
      </c>
      <c r="AL313">
        <v>1063327.1187</v>
      </c>
      <c r="AM313">
        <v>1068677.9582</v>
      </c>
      <c r="AN313">
        <v>24888440.967999998</v>
      </c>
      <c r="AO313">
        <v>456828.39565000002</v>
      </c>
      <c r="AP313">
        <v>464292.19556000002</v>
      </c>
      <c r="AQ313">
        <v>10812900.943</v>
      </c>
      <c r="AR313">
        <v>5149</v>
      </c>
      <c r="AS313">
        <v>2520</v>
      </c>
      <c r="AT313">
        <v>1842</v>
      </c>
      <c r="AU313">
        <v>2196</v>
      </c>
      <c r="AV313">
        <v>3416</v>
      </c>
      <c r="AW313">
        <v>4160</v>
      </c>
      <c r="AX313">
        <v>7140</v>
      </c>
      <c r="AY313">
        <v>2132</v>
      </c>
      <c r="AZ313">
        <v>939</v>
      </c>
      <c r="BA313">
        <v>11515</v>
      </c>
      <c r="BB313">
        <v>26689</v>
      </c>
      <c r="BC313">
        <v>40836</v>
      </c>
      <c r="BD313" s="24">
        <f t="shared" si="4"/>
        <v>5</v>
      </c>
    </row>
    <row r="314" spans="1:56" x14ac:dyDescent="0.35">
      <c r="A314" t="s">
        <v>163</v>
      </c>
      <c r="B314" s="18" t="s">
        <v>164</v>
      </c>
      <c r="C314" s="3">
        <v>9403</v>
      </c>
      <c r="D314" s="3">
        <v>7355</v>
      </c>
      <c r="E314" s="3">
        <v>5110</v>
      </c>
      <c r="F314" s="3">
        <v>3544</v>
      </c>
      <c r="G314" s="3">
        <v>8280</v>
      </c>
      <c r="H314" s="3">
        <v>5710</v>
      </c>
      <c r="I314" s="3">
        <v>3175</v>
      </c>
      <c r="J314" s="3">
        <v>1452</v>
      </c>
      <c r="K314" s="3">
        <v>44029</v>
      </c>
      <c r="L314" s="3">
        <v>1466</v>
      </c>
      <c r="M314" s="3">
        <v>4481</v>
      </c>
      <c r="N314" s="3">
        <v>10834</v>
      </c>
      <c r="O314" s="3">
        <v>14410</v>
      </c>
      <c r="P314" s="3">
        <v>12838</v>
      </c>
      <c r="Q314" s="4">
        <v>364.19632492</v>
      </c>
      <c r="R314" s="4">
        <v>342.81950533000003</v>
      </c>
      <c r="S314" s="3">
        <v>15094</v>
      </c>
      <c r="T314" s="5">
        <v>2885.2198478999999</v>
      </c>
      <c r="U314" s="5">
        <v>2862.6587021999999</v>
      </c>
      <c r="V314" s="3">
        <v>126040</v>
      </c>
      <c r="W314">
        <v>355.08662471000002</v>
      </c>
      <c r="X314">
        <v>336.73260805000001</v>
      </c>
      <c r="Y314">
        <v>14826</v>
      </c>
      <c r="Z314">
        <v>260.57833574</v>
      </c>
      <c r="AA314">
        <v>260.91893979000002</v>
      </c>
      <c r="AB314">
        <v>11488</v>
      </c>
      <c r="AC314">
        <v>4054.7273651</v>
      </c>
      <c r="AD314">
        <v>3852.3927411</v>
      </c>
      <c r="AE314">
        <v>169617</v>
      </c>
      <c r="AF314">
        <v>44712.896609000003</v>
      </c>
      <c r="AG314">
        <v>42123.918326999999</v>
      </c>
      <c r="AH314">
        <v>1854674</v>
      </c>
      <c r="AI314">
        <v>347031.56654999999</v>
      </c>
      <c r="AJ314">
        <v>345073.46096</v>
      </c>
      <c r="AK314">
        <v>15193239.413000001</v>
      </c>
      <c r="AL314">
        <v>1032268.3274</v>
      </c>
      <c r="AM314">
        <v>980642.41350000002</v>
      </c>
      <c r="AN314">
        <v>43176704.824000001</v>
      </c>
      <c r="AO314">
        <v>303268.96493999998</v>
      </c>
      <c r="AP314">
        <v>305544.31258000003</v>
      </c>
      <c r="AQ314">
        <v>13452810.538000001</v>
      </c>
      <c r="AR314">
        <v>7289</v>
      </c>
      <c r="AS314">
        <v>3629</v>
      </c>
      <c r="AT314">
        <v>2995</v>
      </c>
      <c r="AU314">
        <v>3612</v>
      </c>
      <c r="AV314">
        <v>4826</v>
      </c>
      <c r="AW314">
        <v>6388</v>
      </c>
      <c r="AX314">
        <v>8081</v>
      </c>
      <c r="AY314">
        <v>2436</v>
      </c>
      <c r="AZ314">
        <v>971</v>
      </c>
      <c r="BA314">
        <v>19392</v>
      </c>
      <c r="BB314">
        <v>47478</v>
      </c>
      <c r="BC314">
        <v>102747</v>
      </c>
      <c r="BD314" s="24">
        <f t="shared" si="4"/>
        <v>9</v>
      </c>
    </row>
    <row r="315" spans="1:56" x14ac:dyDescent="0.35">
      <c r="A315" t="s">
        <v>311</v>
      </c>
      <c r="B315" s="18" t="s">
        <v>312</v>
      </c>
      <c r="C315" s="3">
        <v>2365</v>
      </c>
      <c r="D315" s="3">
        <v>1923</v>
      </c>
      <c r="E315" s="3">
        <v>1464</v>
      </c>
      <c r="F315" s="3">
        <v>1018</v>
      </c>
      <c r="G315" s="3">
        <v>2041</v>
      </c>
      <c r="H315" s="3">
        <v>1464</v>
      </c>
      <c r="I315" s="3">
        <v>844</v>
      </c>
      <c r="J315" s="3">
        <v>386</v>
      </c>
      <c r="K315" s="3">
        <v>11505</v>
      </c>
      <c r="L315" s="3">
        <v>0</v>
      </c>
      <c r="M315" s="3">
        <v>244</v>
      </c>
      <c r="N315" s="3">
        <v>1633</v>
      </c>
      <c r="O315" s="3">
        <v>3118</v>
      </c>
      <c r="P315" s="3">
        <v>6510</v>
      </c>
      <c r="Q315" s="4">
        <v>417.24188072999999</v>
      </c>
      <c r="R315" s="4">
        <v>375.22816167000002</v>
      </c>
      <c r="S315" s="3">
        <v>4317</v>
      </c>
      <c r="T315" s="5">
        <v>3198.1273581999999</v>
      </c>
      <c r="U315" s="5">
        <v>3161.4950021999998</v>
      </c>
      <c r="V315" s="3">
        <v>36373</v>
      </c>
      <c r="W315">
        <v>322.01055119</v>
      </c>
      <c r="X315">
        <v>292.30769230999999</v>
      </c>
      <c r="Y315">
        <v>3363</v>
      </c>
      <c r="Z315">
        <v>333.61585101999998</v>
      </c>
      <c r="AA315">
        <v>330.55193394000003</v>
      </c>
      <c r="AB315">
        <v>3803</v>
      </c>
      <c r="AC315">
        <v>4407.6123422999999</v>
      </c>
      <c r="AD315">
        <v>4020.5128205000001</v>
      </c>
      <c r="AE315">
        <v>46256</v>
      </c>
      <c r="AF315">
        <v>48467.809844000003</v>
      </c>
      <c r="AG315">
        <v>43654.498044</v>
      </c>
      <c r="AH315">
        <v>502245</v>
      </c>
      <c r="AI315">
        <v>344218.32672000001</v>
      </c>
      <c r="AJ315">
        <v>341542.50137000001</v>
      </c>
      <c r="AK315">
        <v>3929446.4783000001</v>
      </c>
      <c r="AL315">
        <v>1022490.9163</v>
      </c>
      <c r="AM315">
        <v>930930.13049000001</v>
      </c>
      <c r="AN315">
        <v>10710351.151000001</v>
      </c>
      <c r="AO315">
        <v>358478.71736000001</v>
      </c>
      <c r="AP315">
        <v>358174.06637999997</v>
      </c>
      <c r="AQ315">
        <v>4120792.6337000001</v>
      </c>
      <c r="AR315">
        <v>2202</v>
      </c>
      <c r="AS315">
        <v>952</v>
      </c>
      <c r="AT315">
        <v>708</v>
      </c>
      <c r="AU315">
        <v>932</v>
      </c>
      <c r="AV315">
        <v>1145</v>
      </c>
      <c r="AW315">
        <v>1286</v>
      </c>
      <c r="AX315">
        <v>2739</v>
      </c>
      <c r="AY315">
        <v>709</v>
      </c>
      <c r="AZ315">
        <v>355</v>
      </c>
      <c r="BA315">
        <v>8492</v>
      </c>
      <c r="BB315">
        <v>12432</v>
      </c>
      <c r="BC315">
        <v>25332</v>
      </c>
      <c r="BD315" s="24">
        <f t="shared" si="4"/>
        <v>10</v>
      </c>
    </row>
    <row r="316" spans="1:56" x14ac:dyDescent="0.35">
      <c r="A316" t="s">
        <v>140</v>
      </c>
      <c r="B316" s="18" t="s">
        <v>141</v>
      </c>
      <c r="C316" s="3">
        <v>2679</v>
      </c>
      <c r="D316" s="3">
        <v>2172</v>
      </c>
      <c r="E316" s="3">
        <v>1438</v>
      </c>
      <c r="F316" s="3">
        <v>1096</v>
      </c>
      <c r="G316" s="3">
        <v>2201</v>
      </c>
      <c r="H316" s="3">
        <v>1621</v>
      </c>
      <c r="I316" s="3">
        <v>915</v>
      </c>
      <c r="J316" s="3">
        <v>449</v>
      </c>
      <c r="K316" s="3">
        <v>12571</v>
      </c>
      <c r="L316" s="3">
        <v>0</v>
      </c>
      <c r="M316" s="3">
        <v>277</v>
      </c>
      <c r="N316" s="3">
        <v>2107</v>
      </c>
      <c r="O316" s="3">
        <v>2036</v>
      </c>
      <c r="P316" s="3">
        <v>8151</v>
      </c>
      <c r="Q316" s="4">
        <v>552.12831376999998</v>
      </c>
      <c r="R316" s="4">
        <v>491.60766844</v>
      </c>
      <c r="S316" s="3">
        <v>6180</v>
      </c>
      <c r="T316" s="5">
        <v>2858.4532192000001</v>
      </c>
      <c r="U316" s="5">
        <v>2831.3578871999998</v>
      </c>
      <c r="V316" s="3">
        <v>35593</v>
      </c>
      <c r="W316">
        <v>457.21777372000003</v>
      </c>
      <c r="X316">
        <v>410.54808687000002</v>
      </c>
      <c r="Y316">
        <v>5161</v>
      </c>
      <c r="Z316">
        <v>282.52767254999998</v>
      </c>
      <c r="AA316">
        <v>280.56638293999998</v>
      </c>
      <c r="AB316">
        <v>3527</v>
      </c>
      <c r="AC316">
        <v>4884.5349620999996</v>
      </c>
      <c r="AD316">
        <v>4401.2409514000001</v>
      </c>
      <c r="AE316">
        <v>55328</v>
      </c>
      <c r="AF316">
        <v>69807.986438000007</v>
      </c>
      <c r="AG316">
        <v>62239.042240000002</v>
      </c>
      <c r="AH316">
        <v>782407</v>
      </c>
      <c r="AI316">
        <v>318002.15230000002</v>
      </c>
      <c r="AJ316">
        <v>316063.74385000003</v>
      </c>
      <c r="AK316">
        <v>3973237.324</v>
      </c>
      <c r="AL316">
        <v>1218455.2123</v>
      </c>
      <c r="AM316">
        <v>1096082.4117000001</v>
      </c>
      <c r="AN316">
        <v>13778851.998</v>
      </c>
      <c r="AO316">
        <v>315359.59590000001</v>
      </c>
      <c r="AP316">
        <v>316186.26834000001</v>
      </c>
      <c r="AQ316">
        <v>3974777.5792999999</v>
      </c>
      <c r="AR316">
        <v>2474</v>
      </c>
      <c r="AS316">
        <v>1204</v>
      </c>
      <c r="AT316">
        <v>873</v>
      </c>
      <c r="AU316">
        <v>1333</v>
      </c>
      <c r="AV316">
        <v>1687</v>
      </c>
      <c r="AW316">
        <v>2141</v>
      </c>
      <c r="AX316">
        <v>2439</v>
      </c>
      <c r="AY316">
        <v>753</v>
      </c>
      <c r="AZ316">
        <v>335</v>
      </c>
      <c r="BA316">
        <v>7242</v>
      </c>
      <c r="BB316">
        <v>15587</v>
      </c>
      <c r="BC316">
        <v>32499</v>
      </c>
      <c r="BD316" s="24">
        <f t="shared" si="4"/>
        <v>22</v>
      </c>
    </row>
    <row r="317" spans="1:56" x14ac:dyDescent="0.35">
      <c r="A317" t="s">
        <v>601</v>
      </c>
      <c r="B317" s="18" t="s">
        <v>602</v>
      </c>
      <c r="C317" s="3">
        <v>6826</v>
      </c>
      <c r="D317" s="3">
        <v>5486</v>
      </c>
      <c r="E317" s="3">
        <v>3742</v>
      </c>
      <c r="F317" s="3">
        <v>2299</v>
      </c>
      <c r="G317" s="3">
        <v>5400</v>
      </c>
      <c r="H317" s="3">
        <v>3885</v>
      </c>
      <c r="I317" s="3">
        <v>2077</v>
      </c>
      <c r="J317" s="3">
        <v>906</v>
      </c>
      <c r="K317" s="3">
        <v>30621</v>
      </c>
      <c r="L317" s="3">
        <v>6412</v>
      </c>
      <c r="M317" s="3">
        <v>5436</v>
      </c>
      <c r="N317" s="3">
        <v>4068</v>
      </c>
      <c r="O317" s="3">
        <v>8178</v>
      </c>
      <c r="P317" s="3">
        <v>6527</v>
      </c>
      <c r="Q317" s="4">
        <v>476.74355536000002</v>
      </c>
      <c r="R317" s="4">
        <v>487.31262858999997</v>
      </c>
      <c r="S317" s="3">
        <v>14922</v>
      </c>
      <c r="T317" s="5">
        <v>3070.7752387999999</v>
      </c>
      <c r="U317" s="5">
        <v>3075.0465367000002</v>
      </c>
      <c r="V317" s="3">
        <v>94161</v>
      </c>
      <c r="W317">
        <v>478.50156566999999</v>
      </c>
      <c r="X317">
        <v>487.27997126000002</v>
      </c>
      <c r="Y317">
        <v>14921</v>
      </c>
      <c r="Z317">
        <v>362.82678379999999</v>
      </c>
      <c r="AA317">
        <v>360.79814506000002</v>
      </c>
      <c r="AB317">
        <v>11048</v>
      </c>
      <c r="AC317">
        <v>4305.5637125000003</v>
      </c>
      <c r="AD317">
        <v>4387.9363835000004</v>
      </c>
      <c r="AE317">
        <v>134363</v>
      </c>
      <c r="AF317">
        <v>54989.164922999997</v>
      </c>
      <c r="AG317">
        <v>56189.118579000002</v>
      </c>
      <c r="AH317">
        <v>1720567</v>
      </c>
      <c r="AI317">
        <v>336862.82893999998</v>
      </c>
      <c r="AJ317">
        <v>337180.68865000003</v>
      </c>
      <c r="AK317">
        <v>10324809.867000001</v>
      </c>
      <c r="AL317">
        <v>1151621.7061000001</v>
      </c>
      <c r="AM317">
        <v>1172614.4833</v>
      </c>
      <c r="AN317">
        <v>35906628.093999997</v>
      </c>
      <c r="AO317">
        <v>407336.40218999999</v>
      </c>
      <c r="AP317">
        <v>403628.42515000002</v>
      </c>
      <c r="AQ317">
        <v>12359506.006999999</v>
      </c>
      <c r="AR317">
        <v>5948</v>
      </c>
      <c r="AS317">
        <v>3343</v>
      </c>
      <c r="AT317">
        <v>2741</v>
      </c>
      <c r="AU317">
        <v>3389</v>
      </c>
      <c r="AV317">
        <v>4849</v>
      </c>
      <c r="AW317">
        <v>6683</v>
      </c>
      <c r="AX317">
        <v>7103</v>
      </c>
      <c r="AY317">
        <v>2751</v>
      </c>
      <c r="AZ317">
        <v>1194</v>
      </c>
      <c r="BA317">
        <v>17676</v>
      </c>
      <c r="BB317">
        <v>40794</v>
      </c>
      <c r="BC317">
        <v>75893</v>
      </c>
      <c r="BD317" s="24">
        <f t="shared" si="4"/>
        <v>6</v>
      </c>
    </row>
    <row r="318" spans="1:56" x14ac:dyDescent="0.35">
      <c r="A318" t="s">
        <v>527</v>
      </c>
      <c r="B318" s="18" t="s">
        <v>528</v>
      </c>
      <c r="C318" s="3">
        <v>1614</v>
      </c>
      <c r="D318" s="3">
        <v>1381</v>
      </c>
      <c r="E318" s="3">
        <v>958</v>
      </c>
      <c r="F318" s="3">
        <v>615</v>
      </c>
      <c r="G318" s="3">
        <v>1395</v>
      </c>
      <c r="H318" s="3">
        <v>994</v>
      </c>
      <c r="I318" s="3">
        <v>571</v>
      </c>
      <c r="J318" s="3">
        <v>276</v>
      </c>
      <c r="K318" s="3">
        <v>7804</v>
      </c>
      <c r="L318" s="3">
        <v>60</v>
      </c>
      <c r="M318" s="3">
        <v>87</v>
      </c>
      <c r="N318" s="3">
        <v>1029</v>
      </c>
      <c r="O318" s="3">
        <v>1456</v>
      </c>
      <c r="P318" s="3">
        <v>5172</v>
      </c>
      <c r="Q318" s="4">
        <v>675.27326932000005</v>
      </c>
      <c r="R318" s="4">
        <v>598.41107124999996</v>
      </c>
      <c r="S318" s="3">
        <v>4670</v>
      </c>
      <c r="T318" s="5">
        <v>3754.829037</v>
      </c>
      <c r="U318" s="5">
        <v>3732.0604818000002</v>
      </c>
      <c r="V318" s="3">
        <v>29125</v>
      </c>
      <c r="W318">
        <v>439.89347322999998</v>
      </c>
      <c r="X318">
        <v>392.74730906999997</v>
      </c>
      <c r="Y318">
        <v>3065</v>
      </c>
      <c r="Z318">
        <v>337.74841005000002</v>
      </c>
      <c r="AA318">
        <v>336.49410559</v>
      </c>
      <c r="AB318">
        <v>2626</v>
      </c>
      <c r="AC318">
        <v>3899.4635358</v>
      </c>
      <c r="AD318">
        <v>3491.5427986</v>
      </c>
      <c r="AE318">
        <v>27248</v>
      </c>
      <c r="AF318">
        <v>81829.443090000001</v>
      </c>
      <c r="AG318">
        <v>72592.772937000002</v>
      </c>
      <c r="AH318">
        <v>566514</v>
      </c>
      <c r="AI318">
        <v>446168.91712</v>
      </c>
      <c r="AJ318">
        <v>444996.12397000002</v>
      </c>
      <c r="AK318">
        <v>3472749.7514</v>
      </c>
      <c r="AL318">
        <v>1262163.1322000001</v>
      </c>
      <c r="AM318">
        <v>1128368.2448</v>
      </c>
      <c r="AN318">
        <v>8805785.7824000008</v>
      </c>
      <c r="AO318">
        <v>377339.5246</v>
      </c>
      <c r="AP318">
        <v>379454.63501999999</v>
      </c>
      <c r="AQ318">
        <v>2961263.9717000001</v>
      </c>
      <c r="AR318">
        <v>1490</v>
      </c>
      <c r="AS318">
        <v>717</v>
      </c>
      <c r="AT318">
        <v>650</v>
      </c>
      <c r="AU318">
        <v>659</v>
      </c>
      <c r="AV318">
        <v>908</v>
      </c>
      <c r="AW318">
        <v>1498</v>
      </c>
      <c r="AX318">
        <v>1839</v>
      </c>
      <c r="AY318">
        <v>578</v>
      </c>
      <c r="AZ318">
        <v>209</v>
      </c>
      <c r="BA318">
        <v>3492</v>
      </c>
      <c r="BB318">
        <v>7510</v>
      </c>
      <c r="BC318">
        <v>16246</v>
      </c>
      <c r="BD318" s="24">
        <f t="shared" si="4"/>
        <v>6</v>
      </c>
    </row>
    <row r="319" spans="1:56" x14ac:dyDescent="0.35">
      <c r="A319" t="s">
        <v>142</v>
      </c>
      <c r="B319" s="18" t="s">
        <v>143</v>
      </c>
      <c r="C319" s="3">
        <v>2725</v>
      </c>
      <c r="D319" s="3">
        <v>2039</v>
      </c>
      <c r="E319" s="3">
        <v>1246</v>
      </c>
      <c r="F319" s="3">
        <v>894</v>
      </c>
      <c r="G319" s="3">
        <v>2389</v>
      </c>
      <c r="H319" s="3">
        <v>1638</v>
      </c>
      <c r="I319" s="3">
        <v>806</v>
      </c>
      <c r="J319" s="3">
        <v>374</v>
      </c>
      <c r="K319" s="3">
        <v>12111</v>
      </c>
      <c r="L319" s="3">
        <v>0</v>
      </c>
      <c r="M319" s="3">
        <v>217</v>
      </c>
      <c r="N319" s="3">
        <v>587</v>
      </c>
      <c r="O319" s="3">
        <v>1048</v>
      </c>
      <c r="P319" s="3">
        <v>10259</v>
      </c>
      <c r="Q319" s="4">
        <v>490.32610177999999</v>
      </c>
      <c r="R319" s="4">
        <v>413.09553298999998</v>
      </c>
      <c r="S319" s="3">
        <v>5003</v>
      </c>
      <c r="T319" s="5">
        <v>2813.8199792</v>
      </c>
      <c r="U319" s="5">
        <v>2818.0992486</v>
      </c>
      <c r="V319" s="3">
        <v>34130</v>
      </c>
      <c r="W319">
        <v>373.42832025000001</v>
      </c>
      <c r="X319">
        <v>315.41573776000001</v>
      </c>
      <c r="Y319">
        <v>3820</v>
      </c>
      <c r="Z319">
        <v>276.55355835</v>
      </c>
      <c r="AA319">
        <v>279.49797704999997</v>
      </c>
      <c r="AB319">
        <v>3385</v>
      </c>
      <c r="AC319">
        <v>3480.9817598999998</v>
      </c>
      <c r="AD319">
        <v>2929.8158699000001</v>
      </c>
      <c r="AE319">
        <v>35483</v>
      </c>
      <c r="AF319">
        <v>59389.180870999997</v>
      </c>
      <c r="AG319">
        <v>50016.926761000002</v>
      </c>
      <c r="AH319">
        <v>605755</v>
      </c>
      <c r="AI319">
        <v>305183.97652000003</v>
      </c>
      <c r="AJ319">
        <v>306093.39604999998</v>
      </c>
      <c r="AK319">
        <v>3707097.1195999999</v>
      </c>
      <c r="AL319">
        <v>1011196.0297</v>
      </c>
      <c r="AM319">
        <v>851161.30793000001</v>
      </c>
      <c r="AN319">
        <v>10308414.6</v>
      </c>
      <c r="AO319">
        <v>315165.88825000002</v>
      </c>
      <c r="AP319">
        <v>323582.76402</v>
      </c>
      <c r="AQ319">
        <v>3918910.8550999998</v>
      </c>
      <c r="AR319">
        <v>2355</v>
      </c>
      <c r="AS319">
        <v>1089</v>
      </c>
      <c r="AT319">
        <v>540</v>
      </c>
      <c r="AU319">
        <v>1107</v>
      </c>
      <c r="AV319">
        <v>1534</v>
      </c>
      <c r="AW319">
        <v>1179</v>
      </c>
      <c r="AX319">
        <v>2435</v>
      </c>
      <c r="AY319">
        <v>760</v>
      </c>
      <c r="AZ319">
        <v>190</v>
      </c>
      <c r="BA319">
        <v>6117</v>
      </c>
      <c r="BB319">
        <v>14087</v>
      </c>
      <c r="BC319">
        <v>15279</v>
      </c>
      <c r="BD319" s="24">
        <f t="shared" si="4"/>
        <v>9</v>
      </c>
    </row>
    <row r="320" spans="1:56" x14ac:dyDescent="0.35">
      <c r="A320" t="s">
        <v>631</v>
      </c>
      <c r="B320" s="18" t="s">
        <v>632</v>
      </c>
      <c r="C320" s="3">
        <v>4576</v>
      </c>
      <c r="D320" s="3">
        <v>3706</v>
      </c>
      <c r="E320" s="3">
        <v>2412</v>
      </c>
      <c r="F320" s="3">
        <v>1506</v>
      </c>
      <c r="G320" s="3">
        <v>3767</v>
      </c>
      <c r="H320" s="3">
        <v>2752</v>
      </c>
      <c r="I320" s="3">
        <v>1504</v>
      </c>
      <c r="J320" s="3">
        <v>623</v>
      </c>
      <c r="K320" s="3">
        <v>20846</v>
      </c>
      <c r="L320" s="3">
        <v>8566</v>
      </c>
      <c r="M320" s="3">
        <v>3637</v>
      </c>
      <c r="N320" s="3">
        <v>3573</v>
      </c>
      <c r="O320" s="3">
        <v>4220</v>
      </c>
      <c r="P320" s="3">
        <v>850</v>
      </c>
      <c r="Q320" s="4">
        <v>529.11848973999997</v>
      </c>
      <c r="R320" s="4">
        <v>592.34385494000003</v>
      </c>
      <c r="S320" s="3">
        <v>12348</v>
      </c>
      <c r="T320" s="5">
        <v>5104.9138617999997</v>
      </c>
      <c r="U320" s="6">
        <v>5176.5806389999998</v>
      </c>
      <c r="V320" s="3">
        <v>107911</v>
      </c>
      <c r="W320">
        <v>406.26829648</v>
      </c>
      <c r="X320">
        <v>450.78192459000002</v>
      </c>
      <c r="Y320">
        <v>9397</v>
      </c>
      <c r="Z320">
        <v>324.10955983999997</v>
      </c>
      <c r="AA320">
        <v>322.84371102</v>
      </c>
      <c r="AB320">
        <v>6730</v>
      </c>
      <c r="AC320">
        <v>4384.6216414</v>
      </c>
      <c r="AD320">
        <v>4863.9547155</v>
      </c>
      <c r="AE320">
        <v>101394</v>
      </c>
      <c r="AF320">
        <v>60080.954418000001</v>
      </c>
      <c r="AG320">
        <v>67184.879593000005</v>
      </c>
      <c r="AH320">
        <v>1400536</v>
      </c>
      <c r="AI320">
        <v>492295.86803000001</v>
      </c>
      <c r="AJ320">
        <v>497840.72814999998</v>
      </c>
      <c r="AK320">
        <v>10377987.819</v>
      </c>
      <c r="AL320">
        <v>1125772.2043999999</v>
      </c>
      <c r="AM320">
        <v>1248409.8735</v>
      </c>
      <c r="AN320">
        <v>26024352.223999999</v>
      </c>
      <c r="AO320">
        <v>348084.63699999999</v>
      </c>
      <c r="AP320">
        <v>341678.15539999999</v>
      </c>
      <c r="AQ320">
        <v>7122622.8273999998</v>
      </c>
      <c r="AR320">
        <v>3395</v>
      </c>
      <c r="AS320">
        <v>2189</v>
      </c>
      <c r="AT320">
        <v>1977</v>
      </c>
      <c r="AU320">
        <v>1804</v>
      </c>
      <c r="AV320">
        <v>2951</v>
      </c>
      <c r="AW320">
        <v>4642</v>
      </c>
      <c r="AX320">
        <v>4144</v>
      </c>
      <c r="AY320">
        <v>1715</v>
      </c>
      <c r="AZ320">
        <v>871</v>
      </c>
      <c r="BA320">
        <v>9075</v>
      </c>
      <c r="BB320">
        <v>27143</v>
      </c>
      <c r="BC320">
        <v>65176</v>
      </c>
      <c r="BD320" s="24">
        <f t="shared" si="4"/>
        <v>13</v>
      </c>
    </row>
    <row r="321" spans="1:56" x14ac:dyDescent="0.35">
      <c r="A321" t="s">
        <v>559</v>
      </c>
      <c r="B321" s="18" t="s">
        <v>560</v>
      </c>
      <c r="C321" s="3">
        <v>1612</v>
      </c>
      <c r="D321" s="3">
        <v>1313</v>
      </c>
      <c r="E321" s="3">
        <v>855</v>
      </c>
      <c r="F321" s="3">
        <v>605</v>
      </c>
      <c r="G321" s="3">
        <v>1400</v>
      </c>
      <c r="H321" s="3">
        <v>935</v>
      </c>
      <c r="I321" s="3">
        <v>455</v>
      </c>
      <c r="J321" s="3">
        <v>213</v>
      </c>
      <c r="K321" s="3">
        <v>7388</v>
      </c>
      <c r="L321" s="3">
        <v>1000</v>
      </c>
      <c r="M321" s="3">
        <v>891</v>
      </c>
      <c r="N321" s="3">
        <v>1497</v>
      </c>
      <c r="O321" s="3">
        <v>2102</v>
      </c>
      <c r="P321" s="3">
        <v>1898</v>
      </c>
      <c r="Q321" s="4">
        <v>466.45421849000002</v>
      </c>
      <c r="R321" s="4">
        <v>456.55116405000001</v>
      </c>
      <c r="S321" s="3">
        <v>3373</v>
      </c>
      <c r="T321" s="5">
        <v>2781.4451766000002</v>
      </c>
      <c r="U321" s="5">
        <v>2769.7617759</v>
      </c>
      <c r="V321" s="3">
        <v>20463</v>
      </c>
      <c r="W321">
        <v>316.59359491999999</v>
      </c>
      <c r="X321">
        <v>309.82674607000001</v>
      </c>
      <c r="Y321">
        <v>2289</v>
      </c>
      <c r="Z321">
        <v>415.58380596000001</v>
      </c>
      <c r="AA321">
        <v>414.18516512999997</v>
      </c>
      <c r="AB321">
        <v>3060</v>
      </c>
      <c r="AC321">
        <v>2670.9453484999999</v>
      </c>
      <c r="AD321">
        <v>2613.2918245999999</v>
      </c>
      <c r="AE321">
        <v>19307</v>
      </c>
      <c r="AF321">
        <v>54414.325135999999</v>
      </c>
      <c r="AG321">
        <v>53250.947482000003</v>
      </c>
      <c r="AH321">
        <v>393418</v>
      </c>
      <c r="AI321">
        <v>304376.55167000002</v>
      </c>
      <c r="AJ321">
        <v>303188.32036999997</v>
      </c>
      <c r="AK321">
        <v>2239955.3108999999</v>
      </c>
      <c r="AL321">
        <v>852557.91807000001</v>
      </c>
      <c r="AM321">
        <v>834286.46343999996</v>
      </c>
      <c r="AN321">
        <v>6163708.3919000002</v>
      </c>
      <c r="AO321">
        <v>400774.04042999999</v>
      </c>
      <c r="AP321">
        <v>400520.91667000001</v>
      </c>
      <c r="AQ321">
        <v>2959048.5323999999</v>
      </c>
      <c r="AR321">
        <v>1411</v>
      </c>
      <c r="AS321">
        <v>745</v>
      </c>
      <c r="AT321">
        <v>377</v>
      </c>
      <c r="AU321">
        <v>583</v>
      </c>
      <c r="AV321">
        <v>943</v>
      </c>
      <c r="AW321">
        <v>763</v>
      </c>
      <c r="AX321">
        <v>2142</v>
      </c>
      <c r="AY321">
        <v>700</v>
      </c>
      <c r="AZ321">
        <v>218</v>
      </c>
      <c r="BA321">
        <v>3396</v>
      </c>
      <c r="BB321">
        <v>7971</v>
      </c>
      <c r="BC321">
        <v>7940</v>
      </c>
      <c r="BD321" s="24">
        <f t="shared" si="4"/>
        <v>9</v>
      </c>
    </row>
    <row r="322" spans="1:56" x14ac:dyDescent="0.35">
      <c r="A322" t="s">
        <v>551</v>
      </c>
      <c r="B322" s="18" t="s">
        <v>552</v>
      </c>
      <c r="C322" s="3">
        <v>2427</v>
      </c>
      <c r="D322" s="3">
        <v>2097</v>
      </c>
      <c r="E322" s="3">
        <v>1557</v>
      </c>
      <c r="F322" s="3">
        <v>1285</v>
      </c>
      <c r="G322" s="3">
        <v>1896</v>
      </c>
      <c r="H322" s="3">
        <v>1435</v>
      </c>
      <c r="I322" s="3">
        <v>882</v>
      </c>
      <c r="J322" s="3">
        <v>475</v>
      </c>
      <c r="K322" s="3">
        <v>12054</v>
      </c>
      <c r="L322" s="3">
        <v>659</v>
      </c>
      <c r="M322" s="3">
        <v>2786</v>
      </c>
      <c r="N322" s="3">
        <v>2863</v>
      </c>
      <c r="O322" s="3">
        <v>2947</v>
      </c>
      <c r="P322" s="3">
        <v>2799</v>
      </c>
      <c r="Q322" s="4">
        <v>474.39341038999999</v>
      </c>
      <c r="R322" s="4">
        <v>481.99767711999999</v>
      </c>
      <c r="S322" s="3">
        <v>5810</v>
      </c>
      <c r="T322" s="5">
        <v>2674.6456133000002</v>
      </c>
      <c r="U322" s="5">
        <v>2614.8166584000001</v>
      </c>
      <c r="V322" s="3">
        <v>31519</v>
      </c>
      <c r="W322">
        <v>342.77424822</v>
      </c>
      <c r="X322">
        <v>351.2526962</v>
      </c>
      <c r="Y322">
        <v>4234</v>
      </c>
      <c r="Z322">
        <v>396.21306185999998</v>
      </c>
      <c r="AA322">
        <v>383.60710138000002</v>
      </c>
      <c r="AB322">
        <v>4624</v>
      </c>
      <c r="AC322">
        <v>3510.099201</v>
      </c>
      <c r="AD322">
        <v>3633.3997012999998</v>
      </c>
      <c r="AE322">
        <v>43797</v>
      </c>
      <c r="AF322">
        <v>50650.074407</v>
      </c>
      <c r="AG322">
        <v>51605.525136999997</v>
      </c>
      <c r="AH322">
        <v>622053</v>
      </c>
      <c r="AI322">
        <v>296250.01692999998</v>
      </c>
      <c r="AJ322">
        <v>290615.68083999999</v>
      </c>
      <c r="AK322">
        <v>3503081.4169000001</v>
      </c>
      <c r="AL322">
        <v>915164.41787</v>
      </c>
      <c r="AM322">
        <v>943829.62844</v>
      </c>
      <c r="AN322">
        <v>11376922.341</v>
      </c>
      <c r="AO322">
        <v>403425.24163</v>
      </c>
      <c r="AP322">
        <v>389145.60963999998</v>
      </c>
      <c r="AQ322">
        <v>4690761.1786000002</v>
      </c>
      <c r="AR322">
        <v>2411</v>
      </c>
      <c r="AS322">
        <v>1072</v>
      </c>
      <c r="AT322">
        <v>932</v>
      </c>
      <c r="AU322">
        <v>904</v>
      </c>
      <c r="AV322">
        <v>1372</v>
      </c>
      <c r="AW322">
        <v>1958</v>
      </c>
      <c r="AX322">
        <v>3238</v>
      </c>
      <c r="AY322">
        <v>927</v>
      </c>
      <c r="AZ322">
        <v>459</v>
      </c>
      <c r="BA322">
        <v>5157</v>
      </c>
      <c r="BB322">
        <v>12140</v>
      </c>
      <c r="BC322">
        <v>26500</v>
      </c>
      <c r="BD322" s="24">
        <f t="shared" si="4"/>
        <v>8</v>
      </c>
    </row>
    <row r="323" spans="1:56" x14ac:dyDescent="0.35">
      <c r="A323" t="s">
        <v>561</v>
      </c>
      <c r="B323" s="18" t="s">
        <v>562</v>
      </c>
      <c r="C323" s="3">
        <v>2630</v>
      </c>
      <c r="D323" s="3">
        <v>2128</v>
      </c>
      <c r="E323" s="3">
        <v>1409</v>
      </c>
      <c r="F323" s="3">
        <v>993</v>
      </c>
      <c r="G323" s="3">
        <v>2495</v>
      </c>
      <c r="H323" s="3">
        <v>1662</v>
      </c>
      <c r="I323" s="3">
        <v>941</v>
      </c>
      <c r="J323" s="3">
        <v>380</v>
      </c>
      <c r="K323" s="3">
        <v>12638</v>
      </c>
      <c r="L323" s="3">
        <v>458</v>
      </c>
      <c r="M323" s="3">
        <v>2073</v>
      </c>
      <c r="N323" s="3">
        <v>4748</v>
      </c>
      <c r="O323" s="3">
        <v>2505</v>
      </c>
      <c r="P323" s="3">
        <v>2854</v>
      </c>
      <c r="Q323" s="4">
        <v>384.33585552</v>
      </c>
      <c r="R323" s="5">
        <v>370.15350530000001</v>
      </c>
      <c r="S323" s="3">
        <v>4678</v>
      </c>
      <c r="T323" s="5">
        <v>2336.7939631999998</v>
      </c>
      <c r="U323" s="5">
        <v>2324.3392942</v>
      </c>
      <c r="V323" s="3">
        <v>29375</v>
      </c>
      <c r="W323">
        <v>288.83441281</v>
      </c>
      <c r="X323">
        <v>280.42411773999999</v>
      </c>
      <c r="Y323">
        <v>3544</v>
      </c>
      <c r="Z323">
        <v>368.66706993000003</v>
      </c>
      <c r="AA323">
        <v>370.86564329999999</v>
      </c>
      <c r="AB323">
        <v>4687</v>
      </c>
      <c r="AC323">
        <v>2378.3103056</v>
      </c>
      <c r="AD323">
        <v>2309.700902</v>
      </c>
      <c r="AE323">
        <v>29190</v>
      </c>
      <c r="AF323">
        <v>45221.507336000002</v>
      </c>
      <c r="AG323">
        <v>43591.865802</v>
      </c>
      <c r="AH323">
        <v>550914</v>
      </c>
      <c r="AI323">
        <v>260231.75141</v>
      </c>
      <c r="AJ323">
        <v>259311.74724</v>
      </c>
      <c r="AK323">
        <v>3277181.8615999999</v>
      </c>
      <c r="AL323">
        <v>752692.42665000004</v>
      </c>
      <c r="AM323">
        <v>731671.39679000003</v>
      </c>
      <c r="AN323">
        <v>9246863.1126000006</v>
      </c>
      <c r="AO323">
        <v>360403.57365999999</v>
      </c>
      <c r="AP323">
        <v>364379.78882000002</v>
      </c>
      <c r="AQ323">
        <v>4605031.7710999995</v>
      </c>
      <c r="AR323">
        <v>2349</v>
      </c>
      <c r="AS323">
        <v>1074</v>
      </c>
      <c r="AT323">
        <v>586</v>
      </c>
      <c r="AU323">
        <v>945</v>
      </c>
      <c r="AV323">
        <v>1344</v>
      </c>
      <c r="AW323">
        <v>1255</v>
      </c>
      <c r="AX323">
        <v>3340</v>
      </c>
      <c r="AY323">
        <v>935</v>
      </c>
      <c r="AZ323">
        <v>412</v>
      </c>
      <c r="BA323">
        <v>5599</v>
      </c>
      <c r="BB323">
        <v>11119</v>
      </c>
      <c r="BC323">
        <v>12472</v>
      </c>
      <c r="BD323" s="24">
        <f>LEN(B323)</f>
        <v>8</v>
      </c>
    </row>
    <row r="324" spans="1:56" x14ac:dyDescent="0.35">
      <c r="A324" t="s">
        <v>177</v>
      </c>
      <c r="B324" s="18" t="s">
        <v>178</v>
      </c>
      <c r="C324" s="3">
        <v>3032</v>
      </c>
      <c r="D324" s="3">
        <v>2406</v>
      </c>
      <c r="E324" s="3">
        <v>1469</v>
      </c>
      <c r="F324" s="3">
        <v>954</v>
      </c>
      <c r="G324" s="3">
        <v>2608</v>
      </c>
      <c r="H324" s="3">
        <v>1886</v>
      </c>
      <c r="I324" s="3">
        <v>900</v>
      </c>
      <c r="J324" s="3">
        <v>432</v>
      </c>
      <c r="K324" s="3">
        <v>13687</v>
      </c>
      <c r="L324" s="3">
        <v>0</v>
      </c>
      <c r="M324" s="3">
        <v>478</v>
      </c>
      <c r="N324" s="3">
        <v>2317</v>
      </c>
      <c r="O324" s="3">
        <v>2861</v>
      </c>
      <c r="P324" s="3">
        <v>8031</v>
      </c>
      <c r="Q324" s="4">
        <v>425.81295970999997</v>
      </c>
      <c r="R324" s="4">
        <v>371.52042083999999</v>
      </c>
      <c r="S324" s="3">
        <v>5085</v>
      </c>
      <c r="T324" s="5">
        <v>3056.6975688000002</v>
      </c>
      <c r="U324" s="5">
        <v>3051.9471030999998</v>
      </c>
      <c r="V324" s="3">
        <v>41772</v>
      </c>
      <c r="W324">
        <v>384.67885720999999</v>
      </c>
      <c r="X324">
        <v>337.32739094999999</v>
      </c>
      <c r="Y324">
        <v>4617</v>
      </c>
      <c r="Z324">
        <v>324.18310742</v>
      </c>
      <c r="AA324">
        <v>327.8293271</v>
      </c>
      <c r="AB324">
        <v>4487</v>
      </c>
      <c r="AC324">
        <v>4356.2630165999999</v>
      </c>
      <c r="AD324">
        <v>3809.8925988000001</v>
      </c>
      <c r="AE324">
        <v>52146</v>
      </c>
      <c r="AF324">
        <v>49442.049479000001</v>
      </c>
      <c r="AG324">
        <v>43131.657777</v>
      </c>
      <c r="AH324">
        <v>590343</v>
      </c>
      <c r="AI324">
        <v>371359.17220999999</v>
      </c>
      <c r="AJ324">
        <v>371551.77380999998</v>
      </c>
      <c r="AK324">
        <v>5085429.1282000002</v>
      </c>
      <c r="AL324">
        <v>1098843.0512999999</v>
      </c>
      <c r="AM324">
        <v>961698.28803000005</v>
      </c>
      <c r="AN324">
        <v>13162764.468</v>
      </c>
      <c r="AO324">
        <v>338236.92329000001</v>
      </c>
      <c r="AP324">
        <v>346588.20467000001</v>
      </c>
      <c r="AQ324">
        <v>4743752.7572999997</v>
      </c>
      <c r="AR324">
        <v>2713</v>
      </c>
      <c r="AS324">
        <v>1182</v>
      </c>
      <c r="AT324">
        <v>789</v>
      </c>
      <c r="AU324">
        <v>1301</v>
      </c>
      <c r="AV324">
        <v>1545</v>
      </c>
      <c r="AW324">
        <v>1771</v>
      </c>
      <c r="AX324">
        <v>3152</v>
      </c>
      <c r="AY324">
        <v>1003</v>
      </c>
      <c r="AZ324">
        <v>332</v>
      </c>
      <c r="BA324">
        <v>7196</v>
      </c>
      <c r="BB324">
        <v>15821</v>
      </c>
      <c r="BC324">
        <v>29129</v>
      </c>
      <c r="BD324" s="24">
        <f>LEN(B324)</f>
        <v>7</v>
      </c>
    </row>
    <row r="325" spans="1:56" x14ac:dyDescent="0.35">
      <c r="A325" t="s">
        <v>371</v>
      </c>
      <c r="B325" s="18" t="s">
        <v>372</v>
      </c>
      <c r="C325" s="3">
        <v>3026</v>
      </c>
      <c r="D325" s="3">
        <v>2325</v>
      </c>
      <c r="E325" s="3">
        <v>1588</v>
      </c>
      <c r="F325" s="3">
        <v>967</v>
      </c>
      <c r="G325" s="3">
        <v>2626</v>
      </c>
      <c r="H325" s="3">
        <v>1805</v>
      </c>
      <c r="I325" s="3">
        <v>929</v>
      </c>
      <c r="J325" s="3">
        <v>364</v>
      </c>
      <c r="K325" s="3">
        <v>13630</v>
      </c>
      <c r="L325" s="3">
        <v>1453</v>
      </c>
      <c r="M325" s="3">
        <v>1681</v>
      </c>
      <c r="N325" s="3">
        <v>4153</v>
      </c>
      <c r="O325" s="3">
        <v>3626</v>
      </c>
      <c r="P325" s="3">
        <v>2717</v>
      </c>
      <c r="Q325" s="4">
        <v>409.63242489999999</v>
      </c>
      <c r="R325" s="4">
        <v>397.50550256999998</v>
      </c>
      <c r="S325" s="3">
        <v>5418</v>
      </c>
      <c r="T325" s="5">
        <v>2491.2856789000002</v>
      </c>
      <c r="U325" s="5">
        <v>2489.0682317999999</v>
      </c>
      <c r="V325" s="3">
        <v>33926</v>
      </c>
      <c r="W325">
        <v>335.30946034999999</v>
      </c>
      <c r="X325">
        <v>326.11885547000003</v>
      </c>
      <c r="Y325">
        <v>4445</v>
      </c>
      <c r="Z325">
        <v>437.39896107999999</v>
      </c>
      <c r="AA325">
        <v>440.71900219999998</v>
      </c>
      <c r="AB325">
        <v>6007</v>
      </c>
      <c r="AC325">
        <v>4284.7580318999999</v>
      </c>
      <c r="AD325">
        <v>4160.3815113999999</v>
      </c>
      <c r="AE325">
        <v>56706</v>
      </c>
      <c r="AF325">
        <v>43462.097386000001</v>
      </c>
      <c r="AG325">
        <v>42164.196624999997</v>
      </c>
      <c r="AH325">
        <v>574698</v>
      </c>
      <c r="AI325">
        <v>267760.47226000001</v>
      </c>
      <c r="AJ325">
        <v>267666.82601999998</v>
      </c>
      <c r="AK325">
        <v>3648298.8385999999</v>
      </c>
      <c r="AL325">
        <v>1007369.2611999999</v>
      </c>
      <c r="AM325">
        <v>979232.52587999997</v>
      </c>
      <c r="AN325">
        <v>13346939.328</v>
      </c>
      <c r="AO325">
        <v>429879.63669999997</v>
      </c>
      <c r="AP325">
        <v>435030.88477</v>
      </c>
      <c r="AQ325">
        <v>5929470.9594000001</v>
      </c>
      <c r="AR325">
        <v>2952</v>
      </c>
      <c r="AS325">
        <v>1295</v>
      </c>
      <c r="AT325">
        <v>807</v>
      </c>
      <c r="AU325">
        <v>1167</v>
      </c>
      <c r="AV325">
        <v>1647</v>
      </c>
      <c r="AW325">
        <v>1631</v>
      </c>
      <c r="AX325">
        <v>4156</v>
      </c>
      <c r="AY325">
        <v>1327</v>
      </c>
      <c r="AZ325">
        <v>524</v>
      </c>
      <c r="BA325">
        <v>8049</v>
      </c>
      <c r="BB325">
        <v>19144</v>
      </c>
      <c r="BC325">
        <v>29513</v>
      </c>
      <c r="BD325" s="24">
        <f>LEN(B325)</f>
        <v>4</v>
      </c>
    </row>
    <row r="326" spans="1:56" x14ac:dyDescent="0.35">
      <c r="A326" t="s">
        <v>563</v>
      </c>
      <c r="B326" s="18" t="s">
        <v>564</v>
      </c>
      <c r="C326" s="3">
        <v>2195</v>
      </c>
      <c r="D326" s="3">
        <v>1579</v>
      </c>
      <c r="E326" s="3">
        <v>1131</v>
      </c>
      <c r="F326" s="3">
        <v>734</v>
      </c>
      <c r="G326" s="3">
        <v>2021</v>
      </c>
      <c r="H326" s="3">
        <v>1266</v>
      </c>
      <c r="I326" s="3">
        <v>658</v>
      </c>
      <c r="J326" s="3">
        <v>264</v>
      </c>
      <c r="K326" s="3">
        <v>9848</v>
      </c>
      <c r="L326" s="3">
        <v>1641</v>
      </c>
      <c r="M326" s="3">
        <v>1655</v>
      </c>
      <c r="N326" s="3">
        <v>2589</v>
      </c>
      <c r="O326" s="3">
        <v>2677</v>
      </c>
      <c r="P326" s="3">
        <v>1286</v>
      </c>
      <c r="Q326" s="4">
        <v>292.87053326</v>
      </c>
      <c r="R326" s="4">
        <v>294.27294882000001</v>
      </c>
      <c r="S326" s="3">
        <v>2898</v>
      </c>
      <c r="T326" s="5">
        <v>2712.0244226999998</v>
      </c>
      <c r="U326" s="5">
        <v>2718.4199838</v>
      </c>
      <c r="V326" s="3">
        <v>26771</v>
      </c>
      <c r="W326">
        <v>252.41303765000001</v>
      </c>
      <c r="X326">
        <v>253.45247766</v>
      </c>
      <c r="Y326">
        <v>2496</v>
      </c>
      <c r="Z326">
        <v>424.58430406999997</v>
      </c>
      <c r="AA326">
        <v>427.80259950999999</v>
      </c>
      <c r="AB326">
        <v>4213</v>
      </c>
      <c r="AC326">
        <v>2878.9528077999998</v>
      </c>
      <c r="AD326">
        <v>2884.6466288000001</v>
      </c>
      <c r="AE326">
        <v>28408</v>
      </c>
      <c r="AF326">
        <v>35724.283919000001</v>
      </c>
      <c r="AG326">
        <v>35875.913890999997</v>
      </c>
      <c r="AH326">
        <v>353306</v>
      </c>
      <c r="AI326">
        <v>294438.20808999997</v>
      </c>
      <c r="AJ326">
        <v>294831.97597000003</v>
      </c>
      <c r="AK326">
        <v>2903505.2993000001</v>
      </c>
      <c r="AL326">
        <v>771344.02301999996</v>
      </c>
      <c r="AM326">
        <v>773847.06683999998</v>
      </c>
      <c r="AN326">
        <v>7620845.9143000003</v>
      </c>
      <c r="AO326">
        <v>411061.08888</v>
      </c>
      <c r="AP326">
        <v>414589.25902</v>
      </c>
      <c r="AQ326">
        <v>4082875.0227999999</v>
      </c>
      <c r="AR326">
        <v>2043</v>
      </c>
      <c r="AS326">
        <v>843</v>
      </c>
      <c r="AT326">
        <v>411</v>
      </c>
      <c r="AU326">
        <v>708</v>
      </c>
      <c r="AV326">
        <v>986</v>
      </c>
      <c r="AW326">
        <v>802</v>
      </c>
      <c r="AX326">
        <v>3217</v>
      </c>
      <c r="AY326">
        <v>780</v>
      </c>
      <c r="AZ326">
        <v>216</v>
      </c>
      <c r="BA326">
        <v>4485</v>
      </c>
      <c r="BB326">
        <v>11208</v>
      </c>
      <c r="BC326">
        <v>12715</v>
      </c>
      <c r="BD326" s="24">
        <f>LEN(B326)</f>
        <v>11</v>
      </c>
    </row>
    <row r="327" spans="1:56" x14ac:dyDescent="0.35">
      <c r="A327" t="s">
        <v>88</v>
      </c>
      <c r="B327" s="18" t="s">
        <v>89</v>
      </c>
      <c r="C327" s="3">
        <v>3950</v>
      </c>
      <c r="D327" s="3">
        <v>2975</v>
      </c>
      <c r="E327" s="3">
        <v>2040</v>
      </c>
      <c r="F327" s="3">
        <v>1361</v>
      </c>
      <c r="G327" s="3">
        <v>3115</v>
      </c>
      <c r="H327" s="3">
        <v>2120</v>
      </c>
      <c r="I327" s="3">
        <v>1189</v>
      </c>
      <c r="J327" s="3">
        <v>582</v>
      </c>
      <c r="K327" s="3">
        <v>17332</v>
      </c>
      <c r="L327" s="3">
        <v>476</v>
      </c>
      <c r="M327" s="3">
        <v>1734</v>
      </c>
      <c r="N327" s="3">
        <v>1646</v>
      </c>
      <c r="O327" s="3">
        <v>3592</v>
      </c>
      <c r="P327" s="3">
        <v>9884</v>
      </c>
      <c r="Q327" s="4">
        <v>529.65320908000001</v>
      </c>
      <c r="R327" s="4">
        <v>479.57535195000003</v>
      </c>
      <c r="S327" s="3">
        <v>8312</v>
      </c>
      <c r="T327" s="5">
        <v>4544.5895250000003</v>
      </c>
      <c r="U327" s="5">
        <v>4512.1163165999997</v>
      </c>
      <c r="V327" s="3">
        <v>78204</v>
      </c>
      <c r="W327">
        <v>456.84631116000003</v>
      </c>
      <c r="X327">
        <v>414.83960304999999</v>
      </c>
      <c r="Y327">
        <v>7190</v>
      </c>
      <c r="Z327">
        <v>387.16686534000002</v>
      </c>
      <c r="AA327">
        <v>385.64504962000001</v>
      </c>
      <c r="AB327">
        <v>6684</v>
      </c>
      <c r="AC327">
        <v>5077.6187522</v>
      </c>
      <c r="AD327">
        <v>4616.7205169999997</v>
      </c>
      <c r="AE327">
        <v>80017</v>
      </c>
      <c r="AF327">
        <v>62558.836574000001</v>
      </c>
      <c r="AG327">
        <v>56668.647588</v>
      </c>
      <c r="AH327">
        <v>982181</v>
      </c>
      <c r="AI327">
        <v>505707.61119999998</v>
      </c>
      <c r="AJ327">
        <v>502902.80692</v>
      </c>
      <c r="AK327">
        <v>8716311.4495000001</v>
      </c>
      <c r="AL327">
        <v>1266936.2001</v>
      </c>
      <c r="AM327">
        <v>1150267.0220000001</v>
      </c>
      <c r="AN327">
        <v>19936428.024999999</v>
      </c>
      <c r="AO327">
        <v>335841.07010000001</v>
      </c>
      <c r="AP327">
        <v>337561.77211000002</v>
      </c>
      <c r="AQ327">
        <v>5850620.6343</v>
      </c>
      <c r="AR327">
        <v>3680</v>
      </c>
      <c r="AS327">
        <v>1722</v>
      </c>
      <c r="AT327">
        <v>1128</v>
      </c>
      <c r="AU327">
        <v>2054</v>
      </c>
      <c r="AV327">
        <v>2553</v>
      </c>
      <c r="AW327">
        <v>2583</v>
      </c>
      <c r="AX327">
        <v>4543</v>
      </c>
      <c r="AY327">
        <v>1552</v>
      </c>
      <c r="AZ327">
        <v>589</v>
      </c>
      <c r="BA327">
        <v>10823</v>
      </c>
      <c r="BB327">
        <v>27024</v>
      </c>
      <c r="BC327">
        <v>42170</v>
      </c>
      <c r="BD327" s="24">
        <f>LEN(B327)</f>
        <v>4</v>
      </c>
    </row>
    <row r="329" spans="1:56" x14ac:dyDescent="0.35">
      <c r="B329" s="26" t="s">
        <v>1408</v>
      </c>
      <c r="C329" s="24">
        <f>COUNTIF(C3:C327,"-")</f>
        <v>0</v>
      </c>
      <c r="D329" s="24">
        <f t="shared" ref="D329:BD329" si="5">COUNTIF(D3:D327,"-")</f>
        <v>0</v>
      </c>
      <c r="E329" s="24">
        <f t="shared" si="5"/>
        <v>0</v>
      </c>
      <c r="F329" s="24">
        <f t="shared" si="5"/>
        <v>0</v>
      </c>
      <c r="G329" s="24">
        <f t="shared" si="5"/>
        <v>0</v>
      </c>
      <c r="H329" s="24">
        <f t="shared" si="5"/>
        <v>0</v>
      </c>
      <c r="I329" s="24">
        <f t="shared" si="5"/>
        <v>0</v>
      </c>
      <c r="J329" s="24">
        <f t="shared" si="5"/>
        <v>0</v>
      </c>
      <c r="K329" s="24">
        <f t="shared" si="5"/>
        <v>0</v>
      </c>
      <c r="L329" s="24">
        <f t="shared" si="5"/>
        <v>0</v>
      </c>
      <c r="M329" s="24">
        <f t="shared" si="5"/>
        <v>0</v>
      </c>
      <c r="N329" s="24">
        <f t="shared" si="5"/>
        <v>0</v>
      </c>
      <c r="O329" s="24">
        <f t="shared" si="5"/>
        <v>0</v>
      </c>
      <c r="P329" s="24">
        <f t="shared" si="5"/>
        <v>0</v>
      </c>
      <c r="Q329" s="24">
        <f t="shared" si="5"/>
        <v>0</v>
      </c>
      <c r="R329" s="24">
        <f t="shared" si="5"/>
        <v>0</v>
      </c>
      <c r="S329" s="24">
        <f t="shared" si="5"/>
        <v>0</v>
      </c>
      <c r="T329" s="24">
        <f t="shared" si="5"/>
        <v>0</v>
      </c>
      <c r="U329" s="24">
        <f t="shared" si="5"/>
        <v>0</v>
      </c>
      <c r="V329" s="24">
        <f t="shared" si="5"/>
        <v>0</v>
      </c>
      <c r="W329" s="24">
        <f t="shared" si="5"/>
        <v>0</v>
      </c>
      <c r="X329" s="24">
        <f t="shared" si="5"/>
        <v>0</v>
      </c>
      <c r="Y329" s="24">
        <f t="shared" si="5"/>
        <v>0</v>
      </c>
      <c r="Z329" s="24">
        <f t="shared" si="5"/>
        <v>0</v>
      </c>
      <c r="AA329" s="24">
        <f t="shared" si="5"/>
        <v>0</v>
      </c>
      <c r="AB329" s="24">
        <f t="shared" si="5"/>
        <v>0</v>
      </c>
      <c r="AC329" s="24">
        <f t="shared" si="5"/>
        <v>0</v>
      </c>
      <c r="AD329" s="24">
        <f t="shared" si="5"/>
        <v>0</v>
      </c>
      <c r="AE329" s="24">
        <f t="shared" si="5"/>
        <v>0</v>
      </c>
      <c r="AF329" s="24">
        <f t="shared" si="5"/>
        <v>0</v>
      </c>
      <c r="AG329" s="24">
        <f t="shared" si="5"/>
        <v>0</v>
      </c>
      <c r="AH329" s="24">
        <f t="shared" si="5"/>
        <v>0</v>
      </c>
      <c r="AI329" s="24">
        <f t="shared" si="5"/>
        <v>0</v>
      </c>
      <c r="AJ329" s="24">
        <f t="shared" si="5"/>
        <v>0</v>
      </c>
      <c r="AK329" s="24">
        <f t="shared" si="5"/>
        <v>0</v>
      </c>
      <c r="AL329" s="24">
        <f t="shared" si="5"/>
        <v>0</v>
      </c>
      <c r="AM329" s="24">
        <f t="shared" si="5"/>
        <v>0</v>
      </c>
      <c r="AN329" s="24">
        <f t="shared" si="5"/>
        <v>0</v>
      </c>
      <c r="AO329" s="24">
        <f t="shared" si="5"/>
        <v>0</v>
      </c>
      <c r="AP329" s="24">
        <f t="shared" si="5"/>
        <v>0</v>
      </c>
      <c r="AQ329" s="24">
        <f t="shared" si="5"/>
        <v>0</v>
      </c>
      <c r="AR329" s="24">
        <f t="shared" si="5"/>
        <v>0</v>
      </c>
      <c r="AS329" s="24">
        <f t="shared" si="5"/>
        <v>0</v>
      </c>
      <c r="AT329" s="24">
        <f t="shared" si="5"/>
        <v>0</v>
      </c>
      <c r="AU329" s="24">
        <f t="shared" si="5"/>
        <v>0</v>
      </c>
      <c r="AV329" s="24">
        <f t="shared" si="5"/>
        <v>0</v>
      </c>
      <c r="AW329" s="24">
        <f t="shared" si="5"/>
        <v>0</v>
      </c>
      <c r="AX329" s="24">
        <f t="shared" si="5"/>
        <v>0</v>
      </c>
      <c r="AY329" s="24">
        <f t="shared" si="5"/>
        <v>0</v>
      </c>
      <c r="AZ329" s="24">
        <f t="shared" si="5"/>
        <v>0</v>
      </c>
      <c r="BA329" s="24">
        <f t="shared" si="5"/>
        <v>0</v>
      </c>
      <c r="BB329" s="24">
        <f t="shared" si="5"/>
        <v>0</v>
      </c>
      <c r="BC329" s="24">
        <f t="shared" si="5"/>
        <v>0</v>
      </c>
      <c r="BD329" s="24">
        <f t="shared" si="5"/>
        <v>0</v>
      </c>
    </row>
  </sheetData>
  <autoFilter ref="A2:BD327"/>
  <sortState ref="A3:BC328">
    <sortCondition ref="B3:B328"/>
  </sortState>
  <conditionalFormatting sqref="C329:BD329">
    <cfRule type="cellIs" dxfId="15" priority="1" operator="greaterThan">
      <formula>1</formula>
    </cfRule>
    <cfRule type="cellIs" dxfId="14" priority="2"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Q399"/>
  <sheetViews>
    <sheetView showGridLines="0" zoomScale="90" zoomScaleNormal="90" workbookViewId="0">
      <pane ySplit="6" topLeftCell="A7" activePane="bottomLeft" state="frozen"/>
      <selection pane="bottomLeft" activeCell="D5" sqref="D5:E5"/>
    </sheetView>
  </sheetViews>
  <sheetFormatPr defaultColWidth="8.81640625" defaultRowHeight="14.5" x14ac:dyDescent="0.35"/>
  <cols>
    <col min="1" max="1" width="3" style="150" customWidth="1"/>
    <col min="2" max="2" width="1.7265625" style="150" customWidth="1"/>
    <col min="3" max="3" width="7.7265625" style="150" customWidth="1"/>
    <col min="4" max="4" width="36" style="150" customWidth="1"/>
    <col min="5" max="5" width="17" style="150" customWidth="1"/>
    <col min="6" max="6" width="16.26953125" style="150" customWidth="1"/>
    <col min="7" max="7" width="22.54296875" style="150" customWidth="1"/>
    <col min="8" max="8" width="1.7265625" style="150" customWidth="1"/>
    <col min="9" max="9" width="5.7265625" style="150" customWidth="1"/>
    <col min="10" max="10" width="1.7265625" style="150" customWidth="1"/>
    <col min="11" max="11" width="7.7265625" style="150" customWidth="1"/>
    <col min="12" max="12" width="31" style="150" customWidth="1"/>
    <col min="13" max="13" width="17.26953125" style="150" customWidth="1"/>
    <col min="14" max="14" width="17.453125" style="150" customWidth="1"/>
    <col min="15" max="15" width="20.81640625" style="150" customWidth="1"/>
    <col min="16" max="16" width="1.7265625" style="150" customWidth="1"/>
    <col min="17" max="17" width="7.54296875" style="150" customWidth="1"/>
    <col min="18" max="18" width="3.7265625" style="150" customWidth="1"/>
    <col min="19" max="20" width="8.81640625" style="150"/>
    <col min="21" max="21" width="16.26953125" style="150" customWidth="1"/>
    <col min="22" max="22" width="13.1796875" style="150" customWidth="1"/>
    <col min="23" max="16384" width="8.81640625" style="150"/>
  </cols>
  <sheetData>
    <row r="1" spans="1:17" s="149" customFormat="1" ht="15.5" x14ac:dyDescent="0.35">
      <c r="A1" s="148"/>
      <c r="B1" s="148"/>
      <c r="C1" s="112" t="s">
        <v>0</v>
      </c>
      <c r="D1" s="148"/>
      <c r="H1" s="148"/>
      <c r="J1" s="148"/>
      <c r="P1" s="148"/>
    </row>
    <row r="3" spans="1:17" ht="14.5" customHeight="1" x14ac:dyDescent="0.35">
      <c r="D3" s="151"/>
      <c r="F3" s="234" t="s">
        <v>1749</v>
      </c>
      <c r="G3" s="234"/>
      <c r="H3" s="234"/>
      <c r="I3" s="234"/>
      <c r="J3" s="234"/>
      <c r="K3" s="234"/>
      <c r="L3" s="234"/>
      <c r="M3" s="234"/>
      <c r="N3" s="234"/>
      <c r="O3" s="152"/>
      <c r="P3" s="152"/>
      <c r="Q3" s="152"/>
    </row>
    <row r="4" spans="1:17" ht="9" customHeight="1" thickBot="1" x14ac:dyDescent="0.4">
      <c r="F4" s="234"/>
      <c r="G4" s="234"/>
      <c r="H4" s="234"/>
      <c r="I4" s="234"/>
      <c r="J4" s="234"/>
      <c r="K4" s="234"/>
      <c r="L4" s="234"/>
      <c r="M4" s="234"/>
      <c r="N4" s="234"/>
      <c r="O4" s="152"/>
      <c r="P4" s="152"/>
      <c r="Q4" s="152"/>
    </row>
    <row r="5" spans="1:17" ht="38.5" customHeight="1" thickBot="1" x14ac:dyDescent="0.4">
      <c r="D5" s="261" t="s">
        <v>1557</v>
      </c>
      <c r="E5" s="262"/>
      <c r="F5" s="234"/>
      <c r="G5" s="234"/>
      <c r="H5" s="234"/>
      <c r="I5" s="234"/>
      <c r="J5" s="234"/>
      <c r="K5" s="234"/>
      <c r="L5" s="234"/>
      <c r="M5" s="234"/>
      <c r="N5" s="234"/>
      <c r="O5" s="152"/>
      <c r="P5" s="152"/>
      <c r="Q5" s="152"/>
    </row>
    <row r="6" spans="1:17" ht="9.75" customHeight="1" x14ac:dyDescent="0.35"/>
    <row r="7" spans="1:17" ht="9.75" customHeight="1" x14ac:dyDescent="0.35"/>
    <row r="8" spans="1:17" s="163" customFormat="1" ht="19.899999999999999" customHeight="1" x14ac:dyDescent="0.35">
      <c r="C8" s="164" t="s">
        <v>1772</v>
      </c>
    </row>
    <row r="9" spans="1:17" ht="9.75" customHeight="1" x14ac:dyDescent="0.35"/>
    <row r="10" spans="1:17" ht="13.9" customHeight="1" x14ac:dyDescent="0.35"/>
    <row r="11" spans="1:17" s="154" customFormat="1" ht="50.5" customHeight="1" x14ac:dyDescent="0.35">
      <c r="D11" s="238" t="str">
        <f>"CGA16: 2014/15 A&amp;E attendances at "&amp;$D$5&amp;" by people aged 75 years and over by age and sex"</f>
        <v>CGA16: 2014/15 A&amp;E attendances at Aintree University Hospital NHS Foundation Trust by people aged 75 years and over by age and sex</v>
      </c>
      <c r="E11" s="238"/>
      <c r="F11" s="238"/>
      <c r="G11" s="238"/>
      <c r="L11" s="238" t="str">
        <f>"CGA17: 2014/15 A&amp;E attendances at "&amp;$D$5&amp;" by people aged 75 years and over by deprivation (Index of multiple deprivation: 1 = most deprived 20% of LSOAs)"</f>
        <v>CGA17: 2014/15 A&amp;E attendances at Aintree University Hospital NHS Foundation Trust by people aged 75 years and over by deprivation (Index of multiple deprivation: 1 = most deprived 20% of LSOAs)</v>
      </c>
      <c r="M11" s="238"/>
      <c r="N11" s="238"/>
      <c r="O11" s="238"/>
      <c r="P11" s="238"/>
      <c r="Q11" s="238"/>
    </row>
    <row r="12" spans="1:17" x14ac:dyDescent="0.35">
      <c r="D12" s="151"/>
      <c r="L12" s="151"/>
    </row>
    <row r="31" spans="4:12" ht="52.9" customHeight="1" x14ac:dyDescent="0.35">
      <c r="D31" s="253" t="str">
        <f>"Total number of A&amp;E attendances in 2014/15 by people aged 75 years and over at "&amp;$D$5</f>
        <v>Total number of A&amp;E attendances in 2014/15 by people aged 75 years and over at Aintree University Hospital NHS Foundation Trust</v>
      </c>
      <c r="E31" s="254"/>
      <c r="F31" s="263">
        <f>IF((COUNTIF('FORMAT TRUST 2'!B7:N7,"-"))&gt;0,"Can not provide data due to supression of low numbers to prevent the identification of individuals",IF(SUM('FORMAT TRUST 2'!B7:I7)=0,"There is no A&amp;E data for this NHS trust",(SUM('FORMAT TRUST 2'!B7:I7))))</f>
        <v>14786</v>
      </c>
      <c r="G31" s="264"/>
      <c r="L31" s="165"/>
    </row>
    <row r="32" spans="4:12" ht="15.65" customHeight="1" x14ac:dyDescent="0.35">
      <c r="D32" s="166"/>
      <c r="E32" s="166"/>
      <c r="F32" s="167"/>
      <c r="G32" s="167"/>
      <c r="L32" s="165"/>
    </row>
    <row r="33" spans="4:17" s="154" customFormat="1" ht="50.5" customHeight="1" x14ac:dyDescent="0.35">
      <c r="D33" s="238" t="str">
        <f>"CGA18: 2014/15 outpatient attendances at "&amp;$D$5&amp;" by people aged 75 years and over by age and sex"</f>
        <v>CGA18: 2014/15 outpatient attendances at Aintree University Hospital NHS Foundation Trust by people aged 75 years and over by age and sex</v>
      </c>
      <c r="E33" s="238"/>
      <c r="F33" s="238"/>
      <c r="G33" s="238"/>
      <c r="L33" s="238" t="str">
        <f>"CGA19: 2014/15 outpatient attendances at "&amp;$D$5&amp;" by people aged 75 years and over by deprivation (Index of multiple deprivation: 1 = most deprived 20% of LSOAs)"</f>
        <v>CGA19: 2014/15 outpatient attendances at Aintree University Hospital NHS Foundation Trust by people aged 75 years and over by deprivation (Index of multiple deprivation: 1 = most deprived 20% of LSOAs)</v>
      </c>
      <c r="M33" s="238"/>
      <c r="N33" s="238"/>
      <c r="O33" s="238"/>
      <c r="P33" s="238"/>
      <c r="Q33" s="238"/>
    </row>
    <row r="34" spans="4:17" x14ac:dyDescent="0.35">
      <c r="D34" s="151"/>
      <c r="L34" s="151"/>
    </row>
    <row r="53" spans="4:17" ht="55.9" customHeight="1" x14ac:dyDescent="0.35">
      <c r="D53" s="253" t="str">
        <f>"Total number of outpatient attendances in 2014/15 by people aged 75 years and over at "&amp;$D$5</f>
        <v>Total number of outpatient attendances in 2014/15 by people aged 75 years and over at Aintree University Hospital NHS Foundation Trust</v>
      </c>
      <c r="E53" s="254"/>
      <c r="F53" s="255">
        <f>IF((COUNTIF('FORMAT TRUST 2'!O7:AA7,"-"))&gt;0,"Can not provide data due to supression of low numbers to prevent the identification of individuals",IF(SUM('FORMAT TRUST 2'!O7:V7)=0,"There is no outpatient data for this NHS trust",(SUM('FORMAT TRUST 2'!O7:V7))))</f>
        <v>101894</v>
      </c>
      <c r="G53" s="255"/>
    </row>
    <row r="54" spans="4:17" ht="17.5" customHeight="1" x14ac:dyDescent="0.35">
      <c r="D54" s="166"/>
      <c r="E54" s="166"/>
      <c r="F54" s="168"/>
      <c r="G54" s="168"/>
    </row>
    <row r="55" spans="4:17" s="154" customFormat="1" ht="50.5" customHeight="1" x14ac:dyDescent="0.35">
      <c r="D55" s="238" t="str">
        <f>"CGA20: Inpatients at "&amp;$D$5&amp;" in 2014/15 aged 75 years and over by age and sex"</f>
        <v>CGA20: Inpatients at Aintree University Hospital NHS Foundation Trust in 2014/15 aged 75 years and over by age and sex</v>
      </c>
      <c r="E55" s="238"/>
      <c r="F55" s="238"/>
      <c r="G55" s="238"/>
      <c r="L55" s="238" t="str">
        <f>"CGA21: Inpatients at "&amp;$D$5&amp;" in 2014/15 aged 75 years and over by deprivation (Index of multiple deprivation: 1 = most deprived 20% of LSOAs)"</f>
        <v>CGA21: Inpatients at Aintree University Hospital NHS Foundation Trust in 2014/15 aged 75 years and over by deprivation (Index of multiple deprivation: 1 = most deprived 20% of LSOAs)</v>
      </c>
      <c r="M55" s="238"/>
      <c r="N55" s="238"/>
      <c r="O55" s="238"/>
      <c r="P55" s="238"/>
      <c r="Q55" s="238"/>
    </row>
    <row r="56" spans="4:17" x14ac:dyDescent="0.35">
      <c r="D56" s="151"/>
      <c r="L56" s="151"/>
    </row>
    <row r="75" spans="4:14" ht="40.9" customHeight="1" x14ac:dyDescent="0.35">
      <c r="D75" s="253" t="str">
        <f>"Total number of inpatients aged 75 years and over at "&amp;$D$5&amp;" in 2014/15"</f>
        <v>Total number of inpatients aged 75 years and over at Aintree University Hospital NHS Foundation Trust in 2014/15</v>
      </c>
      <c r="E75" s="254"/>
      <c r="F75" s="255">
        <f>IF((COUNTIF('FORMAT TRUST 2'!AR7:BD7,"-"))&gt;0,"Can not provide data due to supression of low numbers to prevent the identification of individuals",IF(SUM('FORMAT TRUST 2'!AZ7:BD7)=0,"There is no inpatient data for this NHS trust",(SUM('FORMAT TRUST 2'!AZ7:BD7))))</f>
        <v>9673</v>
      </c>
      <c r="G75" s="255"/>
      <c r="L75" s="165"/>
    </row>
    <row r="78" spans="4:14" s="162" customFormat="1" ht="33" customHeight="1" x14ac:dyDescent="0.35">
      <c r="E78" s="233" t="str">
        <f>"CGA22: Admissions at "&amp;$D$5&amp;" for people aged 75 years and over in 2014/15 by age and sex"</f>
        <v>CGA22: Admissions at Aintree University Hospital NHS Foundation Trust for people aged 75 years and over in 2014/15 by age and sex</v>
      </c>
      <c r="F78" s="233"/>
      <c r="G78" s="233"/>
      <c r="H78" s="233"/>
      <c r="I78" s="233"/>
      <c r="J78" s="233"/>
      <c r="K78" s="233"/>
      <c r="L78" s="233"/>
      <c r="M78" s="233"/>
      <c r="N78" s="233"/>
    </row>
    <row r="79" spans="4:14" x14ac:dyDescent="0.35">
      <c r="D79" s="151"/>
      <c r="L79" s="151"/>
    </row>
    <row r="98" spans="4:15" ht="60.65" customHeight="1" x14ac:dyDescent="0.35">
      <c r="D98" s="253" t="str">
        <f>"Total number of planned (elective) admissions to "&amp;$D$5&amp;" in 2014/15 by people aged 75 years and over"</f>
        <v>Total number of planned (elective) admissions to Aintree University Hospital NHS Foundation Trust in 2014/15 by people aged 75 years and over</v>
      </c>
      <c r="E98" s="254"/>
      <c r="F98" s="255">
        <f>IF((COUNTIF('FORMAT TRUST 2'!AJ7:AQ7,"-"))&gt;0,"Can not provide data due to supression of low numbers to prevent the identification of individuals",(SUM('FORMAT TRUST 2'!AJ7:AQ7)))</f>
        <v>9175</v>
      </c>
      <c r="G98" s="255"/>
      <c r="L98" s="253" t="str">
        <f>"Total number of emergency (non-elective) admissions to "&amp;$D$5&amp;" in 2014/15 by people aged 75 years and over"</f>
        <v>Total number of emergency (non-elective) admissions to Aintree University Hospital NHS Foundation Trust in 2014/15 by people aged 75 years and over</v>
      </c>
      <c r="M98" s="254"/>
      <c r="N98" s="255">
        <f>IF((COUNTIF('FORMAT TRUST 2'!AB7:AQ7,"-"))&gt;0,"Can not provide data due to supression of low numbers to prevent the identification of individuals",(SUM('FORMAT TRUST 2'!AB7:AI7)))</f>
        <v>11208</v>
      </c>
      <c r="O98" s="255"/>
    </row>
    <row r="100" spans="4:15" s="154" customFormat="1" ht="50.5" customHeight="1" x14ac:dyDescent="0.35">
      <c r="D100" s="238" t="str">
        <f>"CGA23: Admissions to "&amp;$D$5&amp;" in 2014/15 by people aged 75 years and over by clinical specialty"</f>
        <v>CGA23: Admissions to Aintree University Hospital NHS Foundation Trust in 2014/15 by people aged 75 years and over by clinical specialty</v>
      </c>
      <c r="E100" s="238"/>
      <c r="F100" s="238"/>
      <c r="G100" s="238"/>
      <c r="H100" s="238"/>
      <c r="I100" s="238"/>
    </row>
    <row r="101" spans="4:15" x14ac:dyDescent="0.35">
      <c r="D101" s="151"/>
    </row>
    <row r="125" spans="4:17" s="154" customFormat="1" ht="50.5" customHeight="1" x14ac:dyDescent="0.35">
      <c r="D125" s="238" t="str">
        <f>"CGA24: In-hospital bed usage in 2014/15 at "&amp;$D$5&amp;" by people aged 75 years and over by age and sex"</f>
        <v>CGA24: In-hospital bed usage in 2014/15 at Aintree University Hospital NHS Foundation Trust by people aged 75 years and over by age and sex</v>
      </c>
      <c r="E125" s="238"/>
      <c r="F125" s="238"/>
      <c r="G125" s="238"/>
      <c r="L125" s="238" t="str">
        <f>"CGA25: In-hospital bed usage in 2014/15 at "&amp;$D$5&amp;" by people aged 75 years and over by deprivation (Index of multiple deprivation: 1 = most deprived 20% of LSOAs)"</f>
        <v>CGA25: In-hospital bed usage in 2014/15 at Aintree University Hospital NHS Foundation Trust by people aged 75 years and over by deprivation (Index of multiple deprivation: 1 = most deprived 20% of LSOAs)</v>
      </c>
      <c r="M125" s="238"/>
      <c r="N125" s="238"/>
      <c r="O125" s="238"/>
      <c r="P125" s="238"/>
      <c r="Q125" s="238"/>
    </row>
    <row r="126" spans="4:17" x14ac:dyDescent="0.35">
      <c r="D126" s="151"/>
      <c r="L126" s="151"/>
    </row>
    <row r="145" spans="3:17" ht="40.9" customHeight="1" x14ac:dyDescent="0.35">
      <c r="D145" s="253" t="str">
        <f>"Total number of bed days in 2014/15 for those patients aged 75 years and over at "&amp;$D$5</f>
        <v>Total number of bed days in 2014/15 for those patients aged 75 years and over at Aintree University Hospital NHS Foundation Trust</v>
      </c>
      <c r="E145" s="254"/>
      <c r="F145" s="255">
        <f>IF((COUNTIF('FORMAT TRUST 2'!BE7:BQ7,"-"))&gt;0,"Can not provide data due to supression of low numbers to prevent the identification of individuals",(SUM('FORMAT TRUST 2'!BE7:BL7)))</f>
        <v>109637</v>
      </c>
      <c r="G145" s="255"/>
    </row>
    <row r="147" spans="3:17" s="163" customFormat="1" ht="19.899999999999999" customHeight="1" x14ac:dyDescent="0.35">
      <c r="C147" s="164" t="s">
        <v>1773</v>
      </c>
    </row>
    <row r="148" spans="3:17" ht="9.75" customHeight="1" x14ac:dyDescent="0.35"/>
    <row r="149" spans="3:17" s="154" customFormat="1" ht="60.65" customHeight="1" x14ac:dyDescent="0.35">
      <c r="D149" s="238" t="str">
        <f>"CGA26: Financial costs per 1,000 A&amp;E attendences by people aged 75 years and over in 2014/15 at "&amp;$D$5&amp;" by age and sex"</f>
        <v>CGA26: Financial costs per 1,000 A&amp;E attendences by people aged 75 years and over in 2014/15 at Aintree University Hospital NHS Foundation Trust by age and sex</v>
      </c>
      <c r="E149" s="238"/>
      <c r="F149" s="238"/>
      <c r="G149" s="238"/>
      <c r="L149" s="238" t="str">
        <f>"CGA27: 2014/15 financial costs of A&amp;E attendances at "&amp;$D$5&amp;" by people aged 75 years and over by deprivation (Index of multiple deprivation: 1 = most deprived 20% of LSOAs)"</f>
        <v>CGA27: 2014/15 financial costs of A&amp;E attendances at Aintree University Hospital NHS Foundation Trust by people aged 75 years and over by deprivation (Index of multiple deprivation: 1 = most deprived 20% of LSOAs)</v>
      </c>
      <c r="M149" s="238"/>
      <c r="N149" s="238"/>
      <c r="O149" s="238"/>
      <c r="P149" s="238"/>
      <c r="Q149" s="238"/>
    </row>
    <row r="150" spans="3:17" x14ac:dyDescent="0.35">
      <c r="D150" s="151"/>
      <c r="L150" s="151"/>
    </row>
    <row r="169" spans="4:15" ht="47.5" customHeight="1" x14ac:dyDescent="0.35">
      <c r="D169" s="253" t="str">
        <f>"Financial cost per 1,000 A&amp;E attendences for those aged 75 years and over in 2014/15 at "&amp;$D$5</f>
        <v>Financial cost per 1,000 A&amp;E attendences for those aged 75 years and over in 2014/15 at Aintree University Hospital NHS Foundation Trust</v>
      </c>
      <c r="E169" s="254"/>
      <c r="F169" s="256">
        <f>IFERROR(((SUM('FORMAT TRUST 2'!B12:I12))/('FORMAT TRUST 2'!C16/1000)),"There is no A&amp;E data for this NHS trust")</f>
        <v>112525.29419721359</v>
      </c>
      <c r="G169" s="257"/>
      <c r="L169" s="169" t="s">
        <v>1986</v>
      </c>
      <c r="M169" s="268" t="str">
        <f>"Financial cost per 1,000 A&amp;E attendences by those aged 75 years and over in 2014/15 at "&amp;$D$5</f>
        <v>Financial cost per 1,000 A&amp;E attendences by those aged 75 years and over in 2014/15 at Aintree University Hospital NHS Foundation Trust</v>
      </c>
      <c r="N169" s="268"/>
      <c r="O169" s="268"/>
    </row>
    <row r="170" spans="4:15" ht="31.15" customHeight="1" x14ac:dyDescent="0.35">
      <c r="D170" s="253" t="s">
        <v>1982</v>
      </c>
      <c r="E170" s="254"/>
      <c r="F170" s="256">
        <f>(SUM(TRUST_RAW!DW4:ED152))/(NATIONAL_RAW!J3/1000)</f>
        <v>116898.49011796612</v>
      </c>
      <c r="G170" s="257"/>
      <c r="L170" s="170">
        <v>1</v>
      </c>
      <c r="M170" s="269">
        <f>FORMAT_TRUST!E144</f>
        <v>112281.10712961819</v>
      </c>
      <c r="N170" s="269"/>
      <c r="O170" s="269"/>
    </row>
    <row r="171" spans="4:15" ht="17.5" customHeight="1" x14ac:dyDescent="0.35">
      <c r="D171" s="166"/>
      <c r="E171" s="166"/>
      <c r="F171" s="171"/>
      <c r="G171" s="171"/>
      <c r="L171" s="170">
        <v>2</v>
      </c>
      <c r="M171" s="269">
        <f>FORMAT_TRUST!E145</f>
        <v>111823.28767123287</v>
      </c>
      <c r="N171" s="269"/>
      <c r="O171" s="269"/>
    </row>
    <row r="172" spans="4:15" ht="17.5" customHeight="1" x14ac:dyDescent="0.35">
      <c r="E172" s="166"/>
      <c r="F172" s="171"/>
      <c r="G172" s="171"/>
      <c r="L172" s="170">
        <v>3</v>
      </c>
      <c r="M172" s="269">
        <f>FORMAT_TRUST!E146</f>
        <v>112880.76109936574</v>
      </c>
      <c r="N172" s="269"/>
      <c r="O172" s="269"/>
    </row>
    <row r="173" spans="4:15" ht="17.5" customHeight="1" x14ac:dyDescent="0.35">
      <c r="D173" s="166"/>
      <c r="E173" s="166"/>
      <c r="F173" s="171"/>
      <c r="G173" s="171"/>
      <c r="L173" s="170">
        <v>4</v>
      </c>
      <c r="M173" s="269">
        <f>FORMAT_TRUST!E147</f>
        <v>114523.34337349398</v>
      </c>
      <c r="N173" s="269"/>
      <c r="O173" s="269"/>
    </row>
    <row r="174" spans="4:15" ht="17.5" customHeight="1" x14ac:dyDescent="0.35">
      <c r="D174" s="166"/>
      <c r="E174" s="166"/>
      <c r="F174" s="171"/>
      <c r="G174" s="171"/>
      <c r="L174" s="170">
        <v>5</v>
      </c>
      <c r="M174" s="269">
        <f>FORMAT_TRUST!E148</f>
        <v>112549.38271604938</v>
      </c>
      <c r="N174" s="269"/>
      <c r="O174" s="269"/>
    </row>
    <row r="175" spans="4:15" ht="17.5" customHeight="1" x14ac:dyDescent="0.35">
      <c r="D175" s="166"/>
      <c r="E175" s="166"/>
      <c r="F175" s="171"/>
      <c r="G175" s="171"/>
      <c r="L175" s="266" t="s">
        <v>1946</v>
      </c>
      <c r="M175" s="266"/>
      <c r="N175" s="266"/>
      <c r="O175" s="266"/>
    </row>
    <row r="176" spans="4:15" ht="17.5" customHeight="1" x14ac:dyDescent="0.35">
      <c r="D176" s="166"/>
      <c r="E176" s="166"/>
      <c r="F176" s="171"/>
      <c r="G176" s="171"/>
      <c r="L176" s="267"/>
      <c r="M176" s="267"/>
      <c r="N176" s="267"/>
      <c r="O176" s="267"/>
    </row>
    <row r="178" spans="4:17" s="154" customFormat="1" ht="60.65" customHeight="1" x14ac:dyDescent="0.35">
      <c r="D178" s="238" t="str">
        <f>"CGA28: 2014/15 financial costs of outpatient attendences at "&amp;$D$5&amp;" by people aged 75 years and over by age and sex"</f>
        <v>CGA28: 2014/15 financial costs of outpatient attendences at Aintree University Hospital NHS Foundation Trust by people aged 75 years and over by age and sex</v>
      </c>
      <c r="E178" s="238"/>
      <c r="F178" s="238"/>
      <c r="G178" s="238"/>
      <c r="L178" s="238" t="str">
        <f>"CGA29: 2014/15 financial costs of outpatients attendances at "&amp;$D$5&amp;" by people aged 75 years and over by deprivation (Index of multiple deprivation: 1 = most deprived 20% of LSOAs)"</f>
        <v>CGA29: 2014/15 financial costs of outpatients attendances at Aintree University Hospital NHS Foundation Trust by people aged 75 years and over by deprivation (Index of multiple deprivation: 1 = most deprived 20% of LSOAs)</v>
      </c>
      <c r="M178" s="238"/>
      <c r="N178" s="238"/>
      <c r="O178" s="238"/>
      <c r="P178" s="238"/>
      <c r="Q178" s="238"/>
    </row>
    <row r="179" spans="4:17" x14ac:dyDescent="0.35">
      <c r="D179" s="151"/>
      <c r="L179" s="151"/>
    </row>
    <row r="198" spans="4:17" ht="47.5" customHeight="1" x14ac:dyDescent="0.35">
      <c r="D198" s="253" t="str">
        <f>"Financial cost per 1,000 outpatient attendences for those aged 75 years and over in 2014/15 at "&amp;$D$5</f>
        <v>Financial cost per 1,000 outpatient attendences for those aged 75 years and over in 2014/15 at Aintree University Hospital NHS Foundation Trust</v>
      </c>
      <c r="E198" s="254"/>
      <c r="F198" s="256">
        <f>IFERROR(((SUM('FORMAT TRUST 2'!O12:V12))/('FORMAT TRUST 2'!F16/1000)),"There is no outpatient data for this NHS trust")</f>
        <v>119712.09955286868</v>
      </c>
      <c r="G198" s="257"/>
      <c r="L198" s="172" t="s">
        <v>1986</v>
      </c>
      <c r="M198" s="268" t="str">
        <f>"Financial cost per 1,000 outpatient attendences by those aged 75 years and over in 2014/15 at "&amp;$D$5</f>
        <v>Financial cost per 1,000 outpatient attendences by those aged 75 years and over in 2014/15 at Aintree University Hospital NHS Foundation Trust</v>
      </c>
      <c r="N198" s="268"/>
      <c r="O198" s="268"/>
    </row>
    <row r="199" spans="4:17" ht="40.9" customHeight="1" x14ac:dyDescent="0.35">
      <c r="D199" s="253" t="s">
        <v>2050</v>
      </c>
      <c r="E199" s="254"/>
      <c r="F199" s="256">
        <f>(SUM(TRUST_RAW!EJ4:EQ152))/(NATIONAL_RAW!J8/1000)</f>
        <v>110817.73463501057</v>
      </c>
      <c r="G199" s="257"/>
      <c r="L199" s="173">
        <v>1</v>
      </c>
      <c r="M199" s="265">
        <f>FORMAT_TRUST!E161</f>
        <v>119152.2076798327</v>
      </c>
      <c r="N199" s="265"/>
      <c r="O199" s="265"/>
    </row>
    <row r="200" spans="4:17" x14ac:dyDescent="0.35">
      <c r="D200" s="166"/>
      <c r="E200" s="166"/>
      <c r="F200" s="171"/>
      <c r="G200" s="171"/>
      <c r="L200" s="170">
        <v>2</v>
      </c>
      <c r="M200" s="265">
        <f>FORMAT_TRUST!E162</f>
        <v>120063.95247444863</v>
      </c>
      <c r="N200" s="265"/>
      <c r="O200" s="265"/>
    </row>
    <row r="201" spans="4:17" x14ac:dyDescent="0.35">
      <c r="E201" s="166"/>
      <c r="F201" s="171"/>
      <c r="G201" s="171"/>
      <c r="L201" s="170">
        <v>3</v>
      </c>
      <c r="M201" s="265">
        <f>FORMAT_TRUST!E163</f>
        <v>119455.87527425737</v>
      </c>
      <c r="N201" s="265"/>
      <c r="O201" s="265"/>
    </row>
    <row r="202" spans="4:17" x14ac:dyDescent="0.35">
      <c r="D202" s="166"/>
      <c r="E202" s="166"/>
      <c r="F202" s="171"/>
      <c r="G202" s="171"/>
      <c r="L202" s="170">
        <v>4</v>
      </c>
      <c r="M202" s="265">
        <f>FORMAT_TRUST!E164</f>
        <v>120602.09558993508</v>
      </c>
      <c r="N202" s="265"/>
      <c r="O202" s="265"/>
    </row>
    <row r="203" spans="4:17" x14ac:dyDescent="0.35">
      <c r="D203" s="166"/>
      <c r="E203" s="166"/>
      <c r="F203" s="171"/>
      <c r="G203" s="171"/>
      <c r="L203" s="170">
        <v>5</v>
      </c>
      <c r="M203" s="265">
        <f>FORMAT_TRUST!E165</f>
        <v>121512.37625433008</v>
      </c>
      <c r="N203" s="265"/>
      <c r="O203" s="265"/>
    </row>
    <row r="204" spans="4:17" x14ac:dyDescent="0.35">
      <c r="D204" s="166"/>
      <c r="E204" s="166"/>
      <c r="F204" s="171"/>
      <c r="G204" s="171"/>
      <c r="L204" s="266" t="s">
        <v>1948</v>
      </c>
      <c r="M204" s="266"/>
      <c r="N204" s="266"/>
      <c r="O204" s="266"/>
    </row>
    <row r="205" spans="4:17" x14ac:dyDescent="0.35">
      <c r="D205" s="166"/>
      <c r="E205" s="166"/>
      <c r="F205" s="171"/>
      <c r="G205" s="171"/>
      <c r="L205" s="267"/>
      <c r="M205" s="267"/>
      <c r="N205" s="267"/>
      <c r="O205" s="267"/>
    </row>
    <row r="207" spans="4:17" s="154" customFormat="1" ht="60.65" customHeight="1" x14ac:dyDescent="0.35">
      <c r="D207" s="238" t="str">
        <f>"CGA30: 2014/15 financial costs of emergency admissions at "&amp;$D$5&amp;" by people aged 75 years and over by age and sex"</f>
        <v>CGA30: 2014/15 financial costs of emergency admissions at Aintree University Hospital NHS Foundation Trust by people aged 75 years and over by age and sex</v>
      </c>
      <c r="E207" s="238"/>
      <c r="F207" s="238"/>
      <c r="G207" s="238"/>
      <c r="L207" s="238" t="str">
        <f>"CGA31: 2014/15 financial costs of emergency admissions at "&amp;$D$5&amp;" by people aged 75 years and over by deprivation (Index of multiple deprivation: 1 = most deprived 20% of LSOAs)"</f>
        <v>CGA31: 2014/15 financial costs of emergency admissions at Aintree University Hospital NHS Foundation Trust by people aged 75 years and over by deprivation (Index of multiple deprivation: 1 = most deprived 20% of LSOAs)</v>
      </c>
      <c r="M207" s="238"/>
      <c r="N207" s="238"/>
      <c r="O207" s="238"/>
      <c r="P207" s="238"/>
      <c r="Q207" s="238"/>
    </row>
    <row r="208" spans="4:17" x14ac:dyDescent="0.35">
      <c r="D208" s="151"/>
      <c r="L208" s="151"/>
    </row>
    <row r="220" spans="9:9" x14ac:dyDescent="0.35">
      <c r="I220" s="174"/>
    </row>
    <row r="227" spans="4:17" ht="47.5" customHeight="1" x14ac:dyDescent="0.35">
      <c r="D227" s="253" t="str">
        <f>"Financial cost per 1,000 emergency (non-elective) admissions for those aged 75 years and over in 2014/15 at "&amp;$D$5</f>
        <v>Financial cost per 1,000 emergency (non-elective) admissions for those aged 75 years and over in 2014/15 at Aintree University Hospital NHS Foundation Trust</v>
      </c>
      <c r="E227" s="254"/>
      <c r="F227" s="256">
        <f>IFERROR(((SUM('FORMAT TRUST 2'!AO12:AV12))/('FORMAT TRUST 2'!D16/1000)),"There is no emergency (non-elective) admission data for this NHS trust")</f>
        <v>2488420.7654621699</v>
      </c>
      <c r="G227" s="257"/>
      <c r="L227" s="172" t="s">
        <v>1986</v>
      </c>
      <c r="M227" s="270" t="str">
        <f>"Financial cost per 1,000 emergency (non-elective) admissions for those aged 75 years and over in 2014/15 at "&amp;$D$5</f>
        <v>Financial cost per 1,000 emergency (non-elective) admissions for those aged 75 years and over in 2014/15 at Aintree University Hospital NHS Foundation Trust</v>
      </c>
      <c r="N227" s="270"/>
      <c r="O227" s="270"/>
    </row>
    <row r="228" spans="4:17" ht="40.9" customHeight="1" x14ac:dyDescent="0.35">
      <c r="D228" s="253" t="s">
        <v>1983</v>
      </c>
      <c r="E228" s="254"/>
      <c r="F228" s="256">
        <f>(SUM(TRUST_RAW!FJ4:FQ152))/((SUM(TRUST_RAW!BA4:BE152))/1000)</f>
        <v>2667037.0128807868</v>
      </c>
      <c r="G228" s="257"/>
      <c r="L228" s="173">
        <v>1</v>
      </c>
      <c r="M228" s="265">
        <f>FORMAT_TRUST!E179</f>
        <v>2510565.8346901475</v>
      </c>
      <c r="N228" s="265"/>
      <c r="O228" s="265"/>
    </row>
    <row r="229" spans="4:17" x14ac:dyDescent="0.35">
      <c r="D229" s="166"/>
      <c r="E229" s="166"/>
      <c r="F229" s="171"/>
      <c r="G229" s="171"/>
      <c r="L229" s="173">
        <v>2</v>
      </c>
      <c r="M229" s="265">
        <f>FORMAT_TRUST!E180</f>
        <v>2418406.9878663542</v>
      </c>
      <c r="N229" s="265"/>
      <c r="O229" s="265"/>
    </row>
    <row r="230" spans="4:17" x14ac:dyDescent="0.35">
      <c r="E230" s="166"/>
      <c r="F230" s="171"/>
      <c r="G230" s="171"/>
      <c r="L230" s="173">
        <v>3</v>
      </c>
      <c r="M230" s="265">
        <f>FORMAT_TRUST!E181</f>
        <v>2440777.0089285709</v>
      </c>
      <c r="N230" s="265"/>
      <c r="O230" s="265"/>
    </row>
    <row r="231" spans="4:17" x14ac:dyDescent="0.35">
      <c r="D231" s="166"/>
      <c r="E231" s="166"/>
      <c r="F231" s="171"/>
      <c r="G231" s="171"/>
      <c r="L231" s="173">
        <v>4</v>
      </c>
      <c r="M231" s="265">
        <f>FORMAT_TRUST!E182</f>
        <v>2514967.714653465</v>
      </c>
      <c r="N231" s="265"/>
      <c r="O231" s="265"/>
    </row>
    <row r="232" spans="4:17" x14ac:dyDescent="0.35">
      <c r="D232" s="166"/>
      <c r="E232" s="166"/>
      <c r="F232" s="171"/>
      <c r="G232" s="171"/>
      <c r="L232" s="173">
        <v>5</v>
      </c>
      <c r="M232" s="265">
        <f>FORMAT_TRUST!E183</f>
        <v>2564237.6880000001</v>
      </c>
      <c r="N232" s="265"/>
      <c r="O232" s="265"/>
    </row>
    <row r="233" spans="4:17" ht="22.9" customHeight="1" x14ac:dyDescent="0.35">
      <c r="D233" s="166"/>
      <c r="E233" s="166"/>
      <c r="F233" s="171"/>
      <c r="G233" s="171"/>
      <c r="L233" s="266" t="s">
        <v>1949</v>
      </c>
      <c r="M233" s="266"/>
      <c r="N233" s="266"/>
      <c r="O233" s="266"/>
    </row>
    <row r="234" spans="4:17" ht="22.9" customHeight="1" x14ac:dyDescent="0.35">
      <c r="D234" s="166"/>
      <c r="E234" s="166"/>
      <c r="F234" s="171"/>
      <c r="G234" s="171"/>
      <c r="L234" s="267"/>
      <c r="M234" s="267"/>
      <c r="N234" s="267"/>
      <c r="O234" s="267"/>
    </row>
    <row r="236" spans="4:17" s="154" customFormat="1" ht="61.15" customHeight="1" x14ac:dyDescent="0.35">
      <c r="D236" s="238" t="str">
        <f>"CGA32: 2014/15 financial costs of planned admissions at "&amp;$D$5&amp;" by people aged 75 years and over by age and sex"</f>
        <v>CGA32: 2014/15 financial costs of planned admissions at Aintree University Hospital NHS Foundation Trust by people aged 75 years and over by age and sex</v>
      </c>
      <c r="E236" s="238"/>
      <c r="F236" s="238"/>
      <c r="G236" s="238"/>
      <c r="L236" s="238" t="str">
        <f>"CGA33: 2014/15 financial costs of planned admissions at "&amp;$D$5&amp;" by people aged 75 years and over by deprivation (Index of multiple deprivation: 1 = most deprived 20% of LSOAs)"</f>
        <v>CGA33: 2014/15 financial costs of planned admissions at Aintree University Hospital NHS Foundation Trust by people aged 75 years and over by deprivation (Index of multiple deprivation: 1 = most deprived 20% of LSOAs)</v>
      </c>
      <c r="M236" s="238"/>
      <c r="N236" s="238"/>
      <c r="O236" s="238"/>
      <c r="P236" s="238"/>
      <c r="Q236" s="238"/>
    </row>
    <row r="237" spans="4:17" x14ac:dyDescent="0.35">
      <c r="D237" s="151"/>
      <c r="L237" s="151"/>
    </row>
    <row r="245" spans="4:15" x14ac:dyDescent="0.35">
      <c r="I245" s="174"/>
    </row>
    <row r="256" spans="4:15" ht="47.5" customHeight="1" x14ac:dyDescent="0.35">
      <c r="D256" s="253" t="str">
        <f>"Financial cost per 1,000 planned (elective) admissions for those aged 75 years and over in 2014/15 at "&amp;$D$5</f>
        <v>Financial cost per 1,000 planned (elective) admissions for those aged 75 years and over in 2014/15 at Aintree University Hospital NHS Foundation Trust</v>
      </c>
      <c r="E256" s="254"/>
      <c r="F256" s="256">
        <f>IFERROR(((SUM('FORMAT TRUST 2'!AB12:AI12))/('FORMAT TRUST 2'!E16/1000)),"There is no planned (elective) admission data for this NHS trust")</f>
        <v>902757.6841809263</v>
      </c>
      <c r="G256" s="257"/>
      <c r="L256" s="172" t="s">
        <v>1986</v>
      </c>
      <c r="M256" s="270" t="str">
        <f>"Financial cost per 1,000 planned (elective) admissions for those aged 75 years and over in 2014/15 at "&amp;$D$5</f>
        <v>Financial cost per 1,000 planned (elective) admissions for those aged 75 years and over in 2014/15 at Aintree University Hospital NHS Foundation Trust</v>
      </c>
      <c r="N256" s="270"/>
      <c r="O256" s="270"/>
    </row>
    <row r="257" spans="3:15" ht="40.9" customHeight="1" x14ac:dyDescent="0.35">
      <c r="D257" s="253" t="s">
        <v>1984</v>
      </c>
      <c r="E257" s="254"/>
      <c r="F257" s="256">
        <f>(SUM(TRUST_RAW!EW4:FD152))/((SUM(TRUST_RAW!BN4:BR152))/1000)</f>
        <v>1066394.2192758261</v>
      </c>
      <c r="G257" s="257"/>
      <c r="L257" s="173">
        <v>1</v>
      </c>
      <c r="M257" s="265">
        <f>FORMAT_TRUST!E196</f>
        <v>833503.3077260541</v>
      </c>
      <c r="N257" s="265"/>
      <c r="O257" s="265"/>
    </row>
    <row r="258" spans="3:15" x14ac:dyDescent="0.35">
      <c r="D258" s="166"/>
      <c r="E258" s="166"/>
      <c r="F258" s="171"/>
      <c r="G258" s="171"/>
      <c r="L258" s="173">
        <v>2</v>
      </c>
      <c r="M258" s="265">
        <f>FORMAT_TRUST!E197</f>
        <v>879008.44560117286</v>
      </c>
      <c r="N258" s="265"/>
      <c r="O258" s="265"/>
    </row>
    <row r="259" spans="3:15" x14ac:dyDescent="0.35">
      <c r="E259" s="166"/>
      <c r="F259" s="171"/>
      <c r="G259" s="171"/>
      <c r="L259" s="173">
        <v>3</v>
      </c>
      <c r="M259" s="265">
        <f>FORMAT_TRUST!E198</f>
        <v>904555.83681765397</v>
      </c>
      <c r="N259" s="265"/>
      <c r="O259" s="265"/>
    </row>
    <row r="260" spans="3:15" x14ac:dyDescent="0.35">
      <c r="D260" s="166"/>
      <c r="E260" s="166"/>
      <c r="F260" s="171"/>
      <c r="G260" s="171"/>
      <c r="L260" s="173">
        <v>4</v>
      </c>
      <c r="M260" s="265">
        <f>FORMAT_TRUST!E199</f>
        <v>1137730.6251360173</v>
      </c>
      <c r="N260" s="265"/>
      <c r="O260" s="265"/>
    </row>
    <row r="261" spans="3:15" x14ac:dyDescent="0.35">
      <c r="D261" s="166"/>
      <c r="E261" s="166"/>
      <c r="F261" s="171"/>
      <c r="G261" s="171"/>
      <c r="L261" s="173">
        <v>5</v>
      </c>
      <c r="M261" s="265">
        <f>FORMAT_TRUST!E200</f>
        <v>994142.98547328962</v>
      </c>
      <c r="N261" s="265"/>
      <c r="O261" s="265"/>
    </row>
    <row r="262" spans="3:15" x14ac:dyDescent="0.35">
      <c r="D262" s="166"/>
      <c r="E262" s="166"/>
      <c r="F262" s="171"/>
      <c r="G262" s="171"/>
      <c r="L262" s="266" t="s">
        <v>1950</v>
      </c>
      <c r="M262" s="266"/>
      <c r="N262" s="266"/>
      <c r="O262" s="266"/>
    </row>
    <row r="263" spans="3:15" x14ac:dyDescent="0.35">
      <c r="D263" s="166"/>
      <c r="E263" s="166"/>
      <c r="F263" s="171"/>
      <c r="G263" s="171"/>
      <c r="L263" s="267"/>
      <c r="M263" s="267"/>
      <c r="N263" s="267"/>
      <c r="O263" s="267"/>
    </row>
    <row r="265" spans="3:15" s="163" customFormat="1" ht="19.899999999999999" customHeight="1" x14ac:dyDescent="0.35">
      <c r="C265" s="164" t="s">
        <v>1774</v>
      </c>
    </row>
    <row r="266" spans="3:15" s="163" customFormat="1" ht="7.9" customHeight="1" x14ac:dyDescent="0.35">
      <c r="C266" s="164"/>
    </row>
    <row r="267" spans="3:15" s="162" customFormat="1" ht="33" customHeight="1" x14ac:dyDescent="0.35">
      <c r="E267" s="233" t="str">
        <f>"CGA34: Levels of frailty within hospital in 2014/15 for in-patients aged 75 years and over at "&amp;$D$5</f>
        <v>CGA34: Levels of frailty within hospital in 2014/15 for in-patients aged 75 years and over at Aintree University Hospital NHS Foundation Trust</v>
      </c>
      <c r="F267" s="233"/>
      <c r="G267" s="233"/>
      <c r="H267" s="233"/>
      <c r="I267" s="233"/>
      <c r="J267" s="233"/>
      <c r="K267" s="233"/>
      <c r="L267" s="233"/>
      <c r="M267" s="233"/>
      <c r="N267" s="233"/>
    </row>
    <row r="286" spans="3:14" ht="12" customHeight="1" x14ac:dyDescent="0.35"/>
    <row r="287" spans="3:14" s="163" customFormat="1" ht="12" customHeight="1" x14ac:dyDescent="0.35">
      <c r="C287" s="164"/>
    </row>
    <row r="288" spans="3:14" s="162" customFormat="1" ht="33" customHeight="1" x14ac:dyDescent="0.35">
      <c r="E288" s="233" t="str">
        <f>"CGA35: Levels of frailty within hospital in 2014/15 for patients aged 75 years and over admittted in an emergency to "&amp;$D$5</f>
        <v>CGA35: Levels of frailty within hospital in 2014/15 for patients aged 75 years and over admittted in an emergency to Aintree University Hospital NHS Foundation Trust</v>
      </c>
      <c r="F288" s="233"/>
      <c r="G288" s="233"/>
      <c r="H288" s="233"/>
      <c r="I288" s="233"/>
      <c r="J288" s="233"/>
      <c r="K288" s="233"/>
      <c r="L288" s="233"/>
      <c r="M288" s="233"/>
      <c r="N288" s="233"/>
    </row>
    <row r="307" spans="3:14" ht="16.899999999999999" customHeight="1" x14ac:dyDescent="0.35"/>
    <row r="308" spans="3:14" s="163" customFormat="1" ht="16.899999999999999" customHeight="1" x14ac:dyDescent="0.35">
      <c r="C308" s="164"/>
    </row>
    <row r="309" spans="3:14" s="162" customFormat="1" ht="33" customHeight="1" x14ac:dyDescent="0.35">
      <c r="E309" s="233" t="str">
        <f>"CGA36: Levels of frailty within hospital in 2014/15 for patients aged 75 years and over with a planned admission at "&amp;$D$5</f>
        <v>CGA36: Levels of frailty within hospital in 2014/15 for patients aged 75 years and over with a planned admission at Aintree University Hospital NHS Foundation Trust</v>
      </c>
      <c r="F309" s="233"/>
      <c r="G309" s="233"/>
      <c r="H309" s="233"/>
      <c r="I309" s="233"/>
      <c r="J309" s="233"/>
      <c r="K309" s="233"/>
      <c r="L309" s="233"/>
      <c r="M309" s="233"/>
      <c r="N309" s="233"/>
    </row>
    <row r="328" spans="3:14" ht="19.149999999999999" customHeight="1" x14ac:dyDescent="0.35"/>
    <row r="329" spans="3:14" s="163" customFormat="1" ht="19.149999999999999" customHeight="1" x14ac:dyDescent="0.35">
      <c r="C329" s="164"/>
    </row>
    <row r="330" spans="3:14" s="162" customFormat="1" ht="33" customHeight="1" x14ac:dyDescent="0.35">
      <c r="E330" s="233" t="str">
        <f>"CGA37: In-hospital bed usage in 2014/15 for patients aged 75 years and over at "&amp;$D$5&amp;" by risk of frailty"</f>
        <v>CGA37: In-hospital bed usage in 2014/15 for patients aged 75 years and over at Aintree University Hospital NHS Foundation Trust by risk of frailty</v>
      </c>
      <c r="F330" s="233"/>
      <c r="G330" s="233"/>
      <c r="H330" s="233"/>
      <c r="I330" s="233"/>
      <c r="J330" s="233"/>
      <c r="K330" s="233"/>
      <c r="L330" s="233"/>
      <c r="M330" s="233"/>
      <c r="N330" s="233"/>
    </row>
    <row r="353" spans="4:9" s="154" customFormat="1" ht="50.5" customHeight="1" x14ac:dyDescent="0.35">
      <c r="D353" s="238" t="str">
        <f>"CGA38: Admissions in 2014/15 at "&amp;$D$5&amp;" where patients aged 75 years and over were identified with frailty syndromes"</f>
        <v>CGA38: Admissions in 2014/15 at Aintree University Hospital NHS Foundation Trust where patients aged 75 years and over were identified with frailty syndromes</v>
      </c>
      <c r="E353" s="238"/>
      <c r="F353" s="238"/>
      <c r="G353" s="238"/>
      <c r="H353" s="238"/>
      <c r="I353" s="238"/>
    </row>
    <row r="354" spans="4:9" x14ac:dyDescent="0.35">
      <c r="D354" s="151"/>
    </row>
    <row r="355" spans="4:9" ht="42" customHeight="1" x14ac:dyDescent="0.35">
      <c r="D355" s="258" t="s">
        <v>1947</v>
      </c>
      <c r="E355" s="175" t="s">
        <v>1971</v>
      </c>
      <c r="F355" s="259" t="s">
        <v>1972</v>
      </c>
      <c r="G355" s="259"/>
    </row>
    <row r="356" spans="4:9" x14ac:dyDescent="0.35">
      <c r="D356" s="258"/>
      <c r="E356" s="176" t="s">
        <v>1933</v>
      </c>
      <c r="F356" s="176" t="s">
        <v>1985</v>
      </c>
      <c r="G356" s="175" t="s">
        <v>1997</v>
      </c>
    </row>
    <row r="357" spans="4:9" x14ac:dyDescent="0.35">
      <c r="D357" s="177" t="s">
        <v>1951</v>
      </c>
      <c r="E357" s="173">
        <f>FORMAT_TRUST!E213</f>
        <v>2223</v>
      </c>
      <c r="F357" s="178">
        <f>FORMAT_TRUST!F213</f>
        <v>0.10906147279595742</v>
      </c>
      <c r="G357" s="178">
        <f>FORMAT_TRUST!D213</f>
        <v>0.10240660632660528</v>
      </c>
    </row>
    <row r="358" spans="4:9" x14ac:dyDescent="0.35">
      <c r="D358" s="177" t="s">
        <v>1952</v>
      </c>
      <c r="E358" s="173">
        <f>FORMAT_TRUST!E214</f>
        <v>414</v>
      </c>
      <c r="F358" s="178">
        <f>FORMAT_TRUST!F214</f>
        <v>2.0311043516656038E-2</v>
      </c>
      <c r="G358" s="178">
        <f>FORMAT_TRUST!D214</f>
        <v>4.3459579402654443E-2</v>
      </c>
    </row>
    <row r="359" spans="4:9" x14ac:dyDescent="0.35">
      <c r="D359" s="177" t="s">
        <v>1953</v>
      </c>
      <c r="E359" s="173">
        <f>FORMAT_TRUST!E215</f>
        <v>5744</v>
      </c>
      <c r="F359" s="178">
        <f>FORMAT_TRUST!F215</f>
        <v>0.28180346367070597</v>
      </c>
      <c r="G359" s="178">
        <f>FORMAT_TRUST!D215</f>
        <v>0.26649832619171004</v>
      </c>
    </row>
    <row r="360" spans="4:9" x14ac:dyDescent="0.35">
      <c r="D360" s="177" t="s">
        <v>1954</v>
      </c>
      <c r="E360" s="173">
        <f>FORMAT_TRUST!E216</f>
        <v>784</v>
      </c>
      <c r="F360" s="178">
        <f>FORMAT_TRUST!F216</f>
        <v>3.8463425403522544E-2</v>
      </c>
      <c r="G360" s="178">
        <f>FORMAT_TRUST!D216</f>
        <v>5.0851948917116925E-2</v>
      </c>
    </row>
    <row r="361" spans="4:9" x14ac:dyDescent="0.35">
      <c r="D361" s="177" t="s">
        <v>1958</v>
      </c>
      <c r="E361" s="173">
        <f>FORMAT_TRUST!E217</f>
        <v>2036</v>
      </c>
      <c r="F361" s="178">
        <f>FORMAT_TRUST!F217</f>
        <v>9.9887160869351913E-2</v>
      </c>
      <c r="G361" s="178">
        <f>FORMAT_TRUST!D217</f>
        <v>0.11039302764585225</v>
      </c>
    </row>
    <row r="362" spans="4:9" x14ac:dyDescent="0.35">
      <c r="D362" s="177" t="s">
        <v>1959</v>
      </c>
      <c r="E362" s="173">
        <f>FORMAT_TRUST!E218</f>
        <v>857</v>
      </c>
      <c r="F362" s="178">
        <f>FORMAT_TRUST!F218</f>
        <v>4.2044841289309721E-2</v>
      </c>
      <c r="G362" s="178">
        <f>FORMAT_TRUST!D218</f>
        <v>6.4983509567670211E-2</v>
      </c>
    </row>
    <row r="363" spans="4:9" x14ac:dyDescent="0.35">
      <c r="D363" s="177" t="s">
        <v>1955</v>
      </c>
      <c r="E363" s="173">
        <f>FORMAT_TRUST!E219</f>
        <v>211</v>
      </c>
      <c r="F363" s="178">
        <f>FORMAT_TRUST!F219</f>
        <v>1.0351763724672522E-2</v>
      </c>
      <c r="G363" s="178">
        <f>FORMAT_TRUST!D219</f>
        <v>1.7002759446476209E-2</v>
      </c>
    </row>
    <row r="364" spans="4:9" x14ac:dyDescent="0.35">
      <c r="D364" s="177" t="s">
        <v>1956</v>
      </c>
      <c r="E364" s="173">
        <f>FORMAT_TRUST!E220</f>
        <v>4217</v>
      </c>
      <c r="F364" s="178">
        <f>FORMAT_TRUST!F220</f>
        <v>0.20688809301869204</v>
      </c>
      <c r="G364" s="178">
        <f>FORMAT_TRUST!D220</f>
        <v>0.19750102001078518</v>
      </c>
    </row>
    <row r="365" spans="4:9" x14ac:dyDescent="0.35">
      <c r="D365" s="177" t="s">
        <v>1957</v>
      </c>
      <c r="E365" s="173">
        <f>FORMAT_TRUST!E221</f>
        <v>690</v>
      </c>
      <c r="F365" s="178">
        <f>FORMAT_TRUST!F221</f>
        <v>3.385173919442673E-2</v>
      </c>
      <c r="G365" s="178">
        <f>FORMAT_TRUST!D221</f>
        <v>6.1164118651864594E-2</v>
      </c>
    </row>
    <row r="367" spans="4:9" ht="65.5" customHeight="1" x14ac:dyDescent="0.35">
      <c r="D367" s="260" t="s">
        <v>1993</v>
      </c>
      <c r="E367" s="260"/>
      <c r="F367" s="260"/>
      <c r="G367" s="260"/>
    </row>
    <row r="371" spans="3:14" s="163" customFormat="1" ht="19.899999999999999" customHeight="1" x14ac:dyDescent="0.35">
      <c r="C371" s="164" t="s">
        <v>1775</v>
      </c>
    </row>
    <row r="372" spans="3:14" s="163" customFormat="1" ht="19.149999999999999" customHeight="1" x14ac:dyDescent="0.35">
      <c r="C372" s="164"/>
    </row>
    <row r="373" spans="3:14" s="162" customFormat="1" ht="33" customHeight="1" x14ac:dyDescent="0.35">
      <c r="E373" s="233" t="str">
        <f>"CGA39 and CGA40: 30 day mortality and 30 day emergency readmissions for patients aged 75 years and over admitted at "&amp;$D$5&amp;" in 2014/15"</f>
        <v>CGA39 and CGA40: 30 day mortality and 30 day emergency readmissions for patients aged 75 years and over admitted at Aintree University Hospital NHS Foundation Trust in 2014/15</v>
      </c>
      <c r="F373" s="233"/>
      <c r="G373" s="233"/>
      <c r="H373" s="233"/>
      <c r="I373" s="233"/>
      <c r="J373" s="233"/>
      <c r="K373" s="233"/>
      <c r="L373" s="233"/>
      <c r="M373" s="233"/>
      <c r="N373" s="233"/>
    </row>
    <row r="394" spans="5:14" s="179" customFormat="1" ht="32.5" customHeight="1" x14ac:dyDescent="0.35">
      <c r="E394" s="271" t="s">
        <v>1992</v>
      </c>
      <c r="F394" s="271"/>
      <c r="G394" s="271"/>
      <c r="H394" s="271"/>
      <c r="I394" s="271"/>
      <c r="J394" s="271"/>
      <c r="K394" s="271"/>
      <c r="L394" s="271"/>
      <c r="M394" s="271"/>
      <c r="N394" s="271"/>
    </row>
    <row r="396" spans="5:14" x14ac:dyDescent="0.35">
      <c r="E396" s="273" t="s">
        <v>1933</v>
      </c>
      <c r="F396" s="273"/>
      <c r="G396" s="273"/>
      <c r="H396" s="243" t="s">
        <v>1987</v>
      </c>
      <c r="I396" s="243"/>
      <c r="J396" s="243"/>
      <c r="K396" s="243"/>
    </row>
    <row r="397" spans="5:14" s="174" customFormat="1" x14ac:dyDescent="0.35">
      <c r="E397" s="272" t="s">
        <v>1628</v>
      </c>
      <c r="F397" s="272"/>
      <c r="G397" s="272"/>
      <c r="H397" s="258" t="s">
        <v>1988</v>
      </c>
      <c r="I397" s="258"/>
      <c r="J397" s="258"/>
      <c r="K397" s="258"/>
    </row>
    <row r="398" spans="5:14" s="174" customFormat="1" x14ac:dyDescent="0.35">
      <c r="E398" s="272" t="s">
        <v>1646</v>
      </c>
      <c r="F398" s="272"/>
      <c r="G398" s="272"/>
      <c r="H398" s="258" t="s">
        <v>1988</v>
      </c>
      <c r="I398" s="258"/>
      <c r="J398" s="258"/>
      <c r="K398" s="258"/>
    </row>
    <row r="399" spans="5:14" s="174" customFormat="1" x14ac:dyDescent="0.35">
      <c r="E399" s="272" t="s">
        <v>1524</v>
      </c>
      <c r="F399" s="272"/>
      <c r="G399" s="272"/>
      <c r="H399" s="258" t="s">
        <v>1989</v>
      </c>
      <c r="I399" s="258"/>
      <c r="J399" s="258"/>
      <c r="K399" s="258"/>
    </row>
  </sheetData>
  <sheetProtection algorithmName="SHA-512" hashValue="Iy8GmRare6ys1Yxybi37a9W9wQsSf4OTjmAwtis3Bsklw7rzprnzLqWkXDeDQ+j0Kbt8dMJlB2OklYJknYBuiw==" saltValue="U7oOvEVo7MeuTSC8JvYMfw==" spinCount="100000" sheet="1" objects="1" scenarios="1" selectLockedCells="1"/>
  <mergeCells count="94">
    <mergeCell ref="E394:N394"/>
    <mergeCell ref="E397:G397"/>
    <mergeCell ref="E398:G398"/>
    <mergeCell ref="E399:G399"/>
    <mergeCell ref="E396:G396"/>
    <mergeCell ref="H396:K396"/>
    <mergeCell ref="H397:K397"/>
    <mergeCell ref="H398:K398"/>
    <mergeCell ref="H399:K399"/>
    <mergeCell ref="L262:O263"/>
    <mergeCell ref="L233:O234"/>
    <mergeCell ref="M258:O258"/>
    <mergeCell ref="M259:O259"/>
    <mergeCell ref="M260:O260"/>
    <mergeCell ref="M261:O261"/>
    <mergeCell ref="M257:O257"/>
    <mergeCell ref="M198:O198"/>
    <mergeCell ref="M199:O199"/>
    <mergeCell ref="M227:O227"/>
    <mergeCell ref="M228:O228"/>
    <mergeCell ref="M256:O256"/>
    <mergeCell ref="L207:Q207"/>
    <mergeCell ref="M200:O200"/>
    <mergeCell ref="M201:O201"/>
    <mergeCell ref="M202:O202"/>
    <mergeCell ref="M169:O169"/>
    <mergeCell ref="M170:O170"/>
    <mergeCell ref="M171:O171"/>
    <mergeCell ref="M172:O172"/>
    <mergeCell ref="L178:Q178"/>
    <mergeCell ref="M173:O173"/>
    <mergeCell ref="M174:O174"/>
    <mergeCell ref="L175:O176"/>
    <mergeCell ref="D236:G236"/>
    <mergeCell ref="L236:Q236"/>
    <mergeCell ref="D199:E199"/>
    <mergeCell ref="F199:G199"/>
    <mergeCell ref="M203:O203"/>
    <mergeCell ref="L204:O205"/>
    <mergeCell ref="M229:O229"/>
    <mergeCell ref="M230:O230"/>
    <mergeCell ref="M231:O231"/>
    <mergeCell ref="M232:O232"/>
    <mergeCell ref="D149:G149"/>
    <mergeCell ref="L149:Q149"/>
    <mergeCell ref="F31:G31"/>
    <mergeCell ref="D53:E53"/>
    <mergeCell ref="F53:G53"/>
    <mergeCell ref="D145:E145"/>
    <mergeCell ref="F145:G145"/>
    <mergeCell ref="D33:G33"/>
    <mergeCell ref="L33:Q33"/>
    <mergeCell ref="D55:G55"/>
    <mergeCell ref="L55:Q55"/>
    <mergeCell ref="D125:G125"/>
    <mergeCell ref="L125:Q125"/>
    <mergeCell ref="D100:I100"/>
    <mergeCell ref="D75:E75"/>
    <mergeCell ref="F75:G75"/>
    <mergeCell ref="F3:N5"/>
    <mergeCell ref="D31:E31"/>
    <mergeCell ref="D11:G11"/>
    <mergeCell ref="D5:E5"/>
    <mergeCell ref="L11:Q11"/>
    <mergeCell ref="E373:N373"/>
    <mergeCell ref="E267:N267"/>
    <mergeCell ref="E288:N288"/>
    <mergeCell ref="E309:N309"/>
    <mergeCell ref="E330:N330"/>
    <mergeCell ref="D353:I353"/>
    <mergeCell ref="D355:D356"/>
    <mergeCell ref="F355:G355"/>
    <mergeCell ref="D367:G367"/>
    <mergeCell ref="D256:E256"/>
    <mergeCell ref="F256:G256"/>
    <mergeCell ref="D257:E257"/>
    <mergeCell ref="F257:G257"/>
    <mergeCell ref="D169:E169"/>
    <mergeCell ref="F169:G169"/>
    <mergeCell ref="D170:E170"/>
    <mergeCell ref="F170:G170"/>
    <mergeCell ref="D178:G178"/>
    <mergeCell ref="D198:E198"/>
    <mergeCell ref="F198:G198"/>
    <mergeCell ref="D227:E227"/>
    <mergeCell ref="F227:G227"/>
    <mergeCell ref="D228:E228"/>
    <mergeCell ref="F228:G228"/>
    <mergeCell ref="D207:G207"/>
    <mergeCell ref="E78:N78"/>
    <mergeCell ref="D98:E98"/>
    <mergeCell ref="F98:G98"/>
    <mergeCell ref="L98:M98"/>
    <mergeCell ref="N98:O98"/>
  </mergeCells>
  <conditionalFormatting sqref="F357">
    <cfRule type="cellIs" dxfId="13" priority="9" operator="greaterThan">
      <formula>$G$357</formula>
    </cfRule>
  </conditionalFormatting>
  <conditionalFormatting sqref="F358">
    <cfRule type="cellIs" dxfId="12" priority="8" operator="greaterThan">
      <formula>$G$358</formula>
    </cfRule>
  </conditionalFormatting>
  <conditionalFormatting sqref="F359">
    <cfRule type="cellIs" dxfId="11" priority="7" operator="greaterThan">
      <formula>$G$359</formula>
    </cfRule>
  </conditionalFormatting>
  <conditionalFormatting sqref="F360">
    <cfRule type="cellIs" dxfId="10" priority="6" operator="greaterThan">
      <formula>$G$360</formula>
    </cfRule>
  </conditionalFormatting>
  <conditionalFormatting sqref="F361">
    <cfRule type="cellIs" dxfId="9" priority="5" operator="greaterThan">
      <formula>$G$361</formula>
    </cfRule>
  </conditionalFormatting>
  <conditionalFormatting sqref="F362">
    <cfRule type="cellIs" dxfId="8" priority="4" operator="greaterThan">
      <formula>$G$362</formula>
    </cfRule>
  </conditionalFormatting>
  <conditionalFormatting sqref="F363">
    <cfRule type="cellIs" dxfId="7" priority="3" operator="greaterThan">
      <formula>$G$363</formula>
    </cfRule>
  </conditionalFormatting>
  <conditionalFormatting sqref="F364">
    <cfRule type="cellIs" dxfId="6" priority="2" operator="greaterThan">
      <formula>$G$364</formula>
    </cfRule>
  </conditionalFormatting>
  <conditionalFormatting sqref="F365">
    <cfRule type="cellIs" dxfId="5" priority="1" operator="greaterThan">
      <formula>$G$365</formula>
    </cfRule>
  </conditionalFormatting>
  <hyperlinks>
    <hyperlink ref="C1" location="Contents!A1" display="Contents"/>
  </hyperlinks>
  <pageMargins left="0.70866141732283472" right="0.70866141732283472" top="0.74803149606299213" bottom="0.74803149606299213" header="0.31496062992125984" footer="0.31496062992125984"/>
  <pageSetup paperSize="8" scale="72" orientation="landscape" r:id="rId1"/>
  <rowBreaks count="9" manualBreakCount="9">
    <brk id="54" max="17" man="1"/>
    <brk id="99" max="17" man="1"/>
    <brk id="146" max="17" man="1"/>
    <brk id="177" max="17" man="1"/>
    <brk id="206" max="17" man="1"/>
    <brk id="235" max="17" man="1"/>
    <brk id="264" max="17" man="1"/>
    <brk id="308" max="17" man="1"/>
    <brk id="351" max="1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TRUST_RAW!$D$4:$D$152</xm:f>
          </x14:formula1>
          <xm:sqref>D5:E5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8"/>
  <sheetViews>
    <sheetView topLeftCell="A85" zoomScale="90" zoomScaleNormal="90" workbookViewId="0">
      <selection activeCell="L96" sqref="L96"/>
    </sheetView>
  </sheetViews>
  <sheetFormatPr defaultRowHeight="14.5" x14ac:dyDescent="0.35"/>
  <cols>
    <col min="2" max="2" width="21.453125" customWidth="1"/>
    <col min="3" max="6" width="6.453125" customWidth="1"/>
    <col min="8" max="9" width="13.26953125" bestFit="1" customWidth="1"/>
    <col min="11" max="11" width="12.1796875" bestFit="1" customWidth="1"/>
    <col min="13" max="13" width="13.26953125" customWidth="1"/>
    <col min="15" max="15" width="8.81640625" customWidth="1"/>
  </cols>
  <sheetData>
    <row r="1" spans="1:11" x14ac:dyDescent="0.35">
      <c r="B1" s="13" t="s">
        <v>1278</v>
      </c>
      <c r="C1" t="str">
        <f>'NHS dashboard'!D5</f>
        <v>Aintree University Hospital NHS Foundation Trust</v>
      </c>
      <c r="J1" s="18"/>
    </row>
    <row r="2" spans="1:11" x14ac:dyDescent="0.35">
      <c r="B2" s="25" t="s">
        <v>1750</v>
      </c>
      <c r="C2" t="str">
        <f>INDEX(TRUST_RAW!$B$4:$B$152,MATCH(FORMAT_TRUST!C1,TRUST_RAW!$D$4:$D$152,FALSE))</f>
        <v>REM</v>
      </c>
      <c r="J2" s="18"/>
    </row>
    <row r="3" spans="1:11" x14ac:dyDescent="0.35">
      <c r="G3" s="18"/>
    </row>
    <row r="4" spans="1:11" x14ac:dyDescent="0.35">
      <c r="B4" s="76" t="s">
        <v>1337</v>
      </c>
      <c r="C4" s="2"/>
      <c r="D4" s="2"/>
      <c r="E4" s="2"/>
      <c r="F4" s="2"/>
    </row>
    <row r="5" spans="1:11" x14ac:dyDescent="0.35">
      <c r="B5" s="27" t="s">
        <v>1287</v>
      </c>
      <c r="C5" s="27">
        <v>76.5</v>
      </c>
      <c r="D5" s="27">
        <v>80.5</v>
      </c>
      <c r="E5" s="27">
        <v>84.5</v>
      </c>
      <c r="F5" s="27">
        <v>88</v>
      </c>
    </row>
    <row r="6" spans="1:11" x14ac:dyDescent="0.35">
      <c r="B6" s="28" t="s">
        <v>1288</v>
      </c>
      <c r="C6" s="28" t="s">
        <v>1282</v>
      </c>
      <c r="D6" s="28" t="s">
        <v>1283</v>
      </c>
      <c r="E6" s="28" t="s">
        <v>1284</v>
      </c>
      <c r="F6" s="28" t="s">
        <v>1285</v>
      </c>
    </row>
    <row r="7" spans="1:11" x14ac:dyDescent="0.35">
      <c r="B7" s="63" t="s">
        <v>1279</v>
      </c>
      <c r="C7" s="21">
        <f>INDEX(TRUST_RAW!$F$4:$F$152,MATCH(FORMAT_TRUST!$C$2,TRUST_RAW!$B$4:$B$152,FALSE))</f>
        <v>2429</v>
      </c>
      <c r="D7" s="21">
        <f>INDEX(TRUST_RAW!$G$4:$G$152,MATCH(FORMAT_TRUST!$C$2,TRUST_RAW!$B$4:$B$152,FALSE))</f>
        <v>2600</v>
      </c>
      <c r="E7" s="21">
        <f>INDEX(TRUST_RAW!$H$4:$H$152,MATCH(FORMAT_TRUST!$C$2,TRUST_RAW!$B$4:$B$152,FALSE))</f>
        <v>2093</v>
      </c>
      <c r="F7" s="21">
        <f>INDEX(TRUST_RAW!$I$4:$I$152,MATCH(FORMAT_TRUST!$C$2,TRUST_RAW!$B$4:$B$152,FALSE))</f>
        <v>1427</v>
      </c>
      <c r="G7" s="18"/>
      <c r="H7" s="18"/>
      <c r="I7" s="18"/>
      <c r="J7" s="18"/>
      <c r="K7" s="18"/>
    </row>
    <row r="8" spans="1:11" x14ac:dyDescent="0.35">
      <c r="B8" s="63" t="s">
        <v>1281</v>
      </c>
      <c r="C8" s="21">
        <f>INDEX(TRUST_RAW!$J$4:$J$152,MATCH(FORMAT_TRUST!$C$2,TRUST_RAW!$B$4:$B$152,FALSE))</f>
        <v>2257</v>
      </c>
      <c r="D8" s="21">
        <f>INDEX(TRUST_RAW!$K$4:$K$152,MATCH(FORMAT_TRUST!$C$2,TRUST_RAW!$B$4:$B$152,FALSE))</f>
        <v>2081</v>
      </c>
      <c r="E8" s="21">
        <f>INDEX(TRUST_RAW!$L$4:$L$152,MATCH(FORMAT_TRUST!$C$2,TRUST_RAW!$B$4:$B$152,FALSE))</f>
        <v>1279</v>
      </c>
      <c r="F8" s="21">
        <f>INDEX(TRUST_RAW!$M$4:$M$152,MATCH(FORMAT_TRUST!$C$2,TRUST_RAW!$B$4:$B$152,FALSE))</f>
        <v>620</v>
      </c>
      <c r="G8" s="18"/>
      <c r="H8" s="18"/>
      <c r="I8" s="18"/>
      <c r="J8" s="18"/>
      <c r="K8" s="18"/>
    </row>
    <row r="9" spans="1:11" x14ac:dyDescent="0.35">
      <c r="B9" s="29" t="s">
        <v>1280</v>
      </c>
      <c r="C9" s="29">
        <f>0-C8</f>
        <v>-2257</v>
      </c>
      <c r="D9" s="29">
        <f>0-D8</f>
        <v>-2081</v>
      </c>
      <c r="E9" s="29">
        <f>0-E8</f>
        <v>-1279</v>
      </c>
      <c r="F9" s="29">
        <f>0-F8</f>
        <v>-620</v>
      </c>
      <c r="G9" s="18"/>
      <c r="H9" s="18"/>
      <c r="I9" s="18"/>
      <c r="J9" s="18"/>
      <c r="K9" s="18"/>
    </row>
    <row r="10" spans="1:11" x14ac:dyDescent="0.35">
      <c r="B10" s="17" t="s">
        <v>1291</v>
      </c>
      <c r="C10" s="17">
        <f>NATIONAL_RAW!B3</f>
        <v>319607</v>
      </c>
      <c r="D10" s="17">
        <f>NATIONAL_RAW!C3</f>
        <v>345398</v>
      </c>
      <c r="E10" s="17">
        <f>NATIONAL_RAW!D3</f>
        <v>310270</v>
      </c>
      <c r="F10" s="17">
        <f>NATIONAL_RAW!E3</f>
        <v>260502</v>
      </c>
    </row>
    <row r="11" spans="1:11" x14ac:dyDescent="0.35">
      <c r="B11" s="17" t="s">
        <v>1293</v>
      </c>
      <c r="C11" s="17">
        <f>NATIONAL_RAW!F3</f>
        <v>297792</v>
      </c>
      <c r="D11" s="17">
        <f>NATIONAL_RAW!G3</f>
        <v>278455</v>
      </c>
      <c r="E11" s="17">
        <f>NATIONAL_RAW!H3</f>
        <v>204540</v>
      </c>
      <c r="F11" s="17">
        <f>NATIONAL_RAW!I3</f>
        <v>118371</v>
      </c>
    </row>
    <row r="12" spans="1:11" x14ac:dyDescent="0.35">
      <c r="B12" s="17" t="s">
        <v>1292</v>
      </c>
      <c r="C12" s="17">
        <f>0-C11</f>
        <v>-297792</v>
      </c>
      <c r="D12" s="17">
        <f>0-D11</f>
        <v>-278455</v>
      </c>
      <c r="E12" s="17">
        <f>0-E11</f>
        <v>-204540</v>
      </c>
      <c r="F12" s="17">
        <f>0-F11</f>
        <v>-118371</v>
      </c>
    </row>
    <row r="13" spans="1:11" x14ac:dyDescent="0.35">
      <c r="A13" s="18"/>
      <c r="B13" s="60" t="s">
        <v>1879</v>
      </c>
      <c r="C13" s="59">
        <f>INDEX('TRUST_A&amp;S_ACTIVE_PROP'!B$3:B$151,MATCH(FORMAT_TRUST!$C$2,'TRUST_A&amp;S_ACTIVE_PROP'!$A$3:$A$151,FALSE))</f>
        <v>0.16427701880156903</v>
      </c>
      <c r="D13" s="59">
        <f>INDEX('TRUST_A&amp;S_ACTIVE_PROP'!C$3:C$151,MATCH(FORMAT_TRUST!$C$2,'TRUST_A&amp;S_ACTIVE_PROP'!$A$3:$A$151,FALSE))</f>
        <v>0.17584201271473021</v>
      </c>
      <c r="E13" s="59">
        <f>INDEX('TRUST_A&amp;S_ACTIVE_PROP'!D$3:D$151,MATCH(FORMAT_TRUST!$C$2,'TRUST_A&amp;S_ACTIVE_PROP'!$A$3:$A$151,FALSE))</f>
        <v>0.14155282023535781</v>
      </c>
      <c r="F13" s="59">
        <f>INDEX('TRUST_A&amp;S_ACTIVE_PROP'!E$3:E$151,MATCH(FORMAT_TRUST!$C$2,'TRUST_A&amp;S_ACTIVE_PROP'!$A$3:$A$151,FALSE))</f>
        <v>9.6510212363046105E-2</v>
      </c>
    </row>
    <row r="14" spans="1:11" x14ac:dyDescent="0.35">
      <c r="A14" s="18"/>
      <c r="B14" s="60" t="s">
        <v>1880</v>
      </c>
      <c r="C14" s="59">
        <f>-(INDEX('TRUST_A&amp;S_ACTIVE_PROP'!F$3:F$151,MATCH(FORMAT_TRUST!$C$2,'TRUST_A&amp;S_ACTIVE_PROP'!$A$3:$A$151,FALSE)))</f>
        <v>-0.15264439334505611</v>
      </c>
      <c r="D14" s="59">
        <f>-(INDEX('TRUST_A&amp;S_ACTIVE_PROP'!G$3:G$151,MATCH(FORMAT_TRUST!$C$2,'TRUST_A&amp;S_ACTIVE_PROP'!$A$3:$A$151,FALSE)))</f>
        <v>-0.14074124171513597</v>
      </c>
      <c r="E14" s="59">
        <f>-(INDEX('TRUST_A&amp;S_ACTIVE_PROP'!H$3:H$151,MATCH(FORMAT_TRUST!$C$2,'TRUST_A&amp;S_ACTIVE_PROP'!$A$3:$A$151,FALSE)))</f>
        <v>-8.6500743946976863E-2</v>
      </c>
      <c r="F14" s="59">
        <f>-(INDEX('TRUST_A&amp;S_ACTIVE_PROP'!I$3:I$151,MATCH(FORMAT_TRUST!$C$2,'TRUST_A&amp;S_ACTIVE_PROP'!$A$3:$A$151,FALSE)))</f>
        <v>-4.1931556878127968E-2</v>
      </c>
    </row>
    <row r="15" spans="1:11" x14ac:dyDescent="0.35">
      <c r="B15" s="60" t="s">
        <v>1882</v>
      </c>
      <c r="C15" s="62">
        <f>NATIONAL_RAW!B4</f>
        <v>0.14970338675416348</v>
      </c>
      <c r="D15" s="62">
        <f>NATIONAL_RAW!C4</f>
        <v>0.16178384822020342</v>
      </c>
      <c r="E15" s="62">
        <f>NATIONAL_RAW!D4</f>
        <v>0.14532995149735237</v>
      </c>
      <c r="F15" s="62">
        <f>NATIONAL_RAW!E4</f>
        <v>0.12201870314552903</v>
      </c>
    </row>
    <row r="16" spans="1:11" x14ac:dyDescent="0.35">
      <c r="B16" s="60" t="s">
        <v>1884</v>
      </c>
      <c r="C16" s="62">
        <f>-NATIONAL_RAW!F4</f>
        <v>-0.13948527706932529</v>
      </c>
      <c r="D16" s="62">
        <f>-NATIONAL_RAW!G4</f>
        <v>-0.13042785845939103</v>
      </c>
      <c r="E16" s="62">
        <f>-NATIONAL_RAW!H4</f>
        <v>-9.5806195504781172E-2</v>
      </c>
      <c r="F16" s="62">
        <f>-NATIONAL_RAW!I4</f>
        <v>-5.5444779349254195E-2</v>
      </c>
    </row>
    <row r="18" spans="2:20" s="24" customFormat="1" x14ac:dyDescent="0.35">
      <c r="B18" s="75" t="s">
        <v>1339</v>
      </c>
    </row>
    <row r="19" spans="2:20" s="2" customFormat="1" x14ac:dyDescent="0.35"/>
    <row r="20" spans="2:20" s="2" customFormat="1" x14ac:dyDescent="0.35">
      <c r="B20" s="10" t="s">
        <v>1289</v>
      </c>
      <c r="C20" s="10" t="s">
        <v>1294</v>
      </c>
      <c r="D20" s="10" t="s">
        <v>1933</v>
      </c>
    </row>
    <row r="21" spans="2:20" s="2" customFormat="1" x14ac:dyDescent="0.35">
      <c r="B21" s="10">
        <v>1</v>
      </c>
      <c r="C21" s="74">
        <f>NATIONAL_RAW!$K$4</f>
        <v>0.19676383590132721</v>
      </c>
      <c r="D21" s="81">
        <f>INDEX(TRUST_AE_DEP!$B$2:$B$150,MATCH(FORMAT_TRUST!$C$2,TRUST_AE_DEP!$A$2:$A$150,FALSE))</f>
        <v>0.54734208034627363</v>
      </c>
    </row>
    <row r="22" spans="2:20" s="2" customFormat="1" x14ac:dyDescent="0.35">
      <c r="B22" s="10">
        <v>2</v>
      </c>
      <c r="C22" s="74">
        <f>NATIONAL_RAW!$L$4</f>
        <v>0.19946462070273802</v>
      </c>
      <c r="D22" s="81">
        <f>INDEX(TRUST_AE_DEP!$C$2:$C$150,MATCH(FORMAT_TRUST!$C$2,TRUST_AE_DEP!$A$2:$A$150,FALSE))</f>
        <v>0.14811307994048428</v>
      </c>
      <c r="F22" s="18"/>
      <c r="G22" s="18"/>
      <c r="H22" s="18"/>
      <c r="I22" s="18"/>
      <c r="J22" s="18"/>
      <c r="K22" s="18"/>
      <c r="L22" s="18"/>
      <c r="M22" s="18"/>
      <c r="N22" s="18"/>
      <c r="O22" s="18"/>
      <c r="P22" s="18"/>
      <c r="Q22" s="18"/>
      <c r="R22" s="18"/>
      <c r="S22" s="18"/>
      <c r="T22" s="18"/>
    </row>
    <row r="23" spans="2:20" s="2" customFormat="1" x14ac:dyDescent="0.35">
      <c r="B23" s="10">
        <v>3</v>
      </c>
      <c r="C23" s="74">
        <f>NATIONAL_RAW!$M$4</f>
        <v>0.20665453514978208</v>
      </c>
      <c r="D23" s="81">
        <f>INDEX(TRUST_AE_DEP!$D$2:$D$150,MATCH(FORMAT_TRUST!$C$2,TRUST_AE_DEP!$A$2:$A$150,FALSE))</f>
        <v>0.15994860002705255</v>
      </c>
    </row>
    <row r="24" spans="2:20" s="2" customFormat="1" x14ac:dyDescent="0.35">
      <c r="B24" s="10">
        <v>4</v>
      </c>
      <c r="C24" s="74">
        <f>NATIONAL_RAW!$N$4</f>
        <v>0.20448304046727417</v>
      </c>
      <c r="D24" s="81">
        <f>INDEX(TRUST_AE_DEP!$E$2:$E$150,MATCH(FORMAT_TRUST!$C$2,TRUST_AE_DEP!$A$2:$A$150,FALSE))</f>
        <v>8.9814689571216022E-2</v>
      </c>
    </row>
    <row r="25" spans="2:20" s="2" customFormat="1" x14ac:dyDescent="0.35">
      <c r="B25" s="10">
        <v>5</v>
      </c>
      <c r="C25" s="74">
        <f>NATIONAL_RAW!$O$4</f>
        <v>0.19263396777887851</v>
      </c>
      <c r="D25" s="81">
        <f>INDEX(TRUST_AE_DEP!$F$2:$F$150,MATCH(FORMAT_TRUST!$C$2,TRUST_AE_DEP!$A$2:$A$150,FALSE))</f>
        <v>5.478155011497364E-2</v>
      </c>
    </row>
    <row r="26" spans="2:20" s="24" customFormat="1" x14ac:dyDescent="0.35"/>
    <row r="27" spans="2:20" s="24" customFormat="1" x14ac:dyDescent="0.35"/>
    <row r="28" spans="2:20" s="24" customFormat="1" x14ac:dyDescent="0.35">
      <c r="B28" s="76" t="s">
        <v>1341</v>
      </c>
      <c r="C28" s="2"/>
      <c r="D28" s="2"/>
      <c r="E28" s="2"/>
      <c r="F28" s="2"/>
    </row>
    <row r="29" spans="2:20" s="24" customFormat="1" x14ac:dyDescent="0.35">
      <c r="B29" s="27" t="s">
        <v>1287</v>
      </c>
      <c r="C29" s="27">
        <v>76.5</v>
      </c>
      <c r="D29" s="27">
        <v>80.5</v>
      </c>
      <c r="E29" s="27">
        <v>84.5</v>
      </c>
      <c r="F29" s="27">
        <v>88</v>
      </c>
    </row>
    <row r="30" spans="2:20" s="24" customFormat="1" x14ac:dyDescent="0.35">
      <c r="B30" s="28" t="s">
        <v>1288</v>
      </c>
      <c r="C30" s="28" t="s">
        <v>1282</v>
      </c>
      <c r="D30" s="28" t="s">
        <v>1283</v>
      </c>
      <c r="E30" s="28" t="s">
        <v>1284</v>
      </c>
      <c r="F30" s="28" t="s">
        <v>1285</v>
      </c>
      <c r="G30" s="28"/>
    </row>
    <row r="31" spans="2:20" s="24" customFormat="1" x14ac:dyDescent="0.35">
      <c r="B31" s="63" t="s">
        <v>1279</v>
      </c>
      <c r="C31" s="21">
        <f>INDEX(TRUST_RAW!$S$4:$S$152,MATCH(FORMAT_TRUST!$C$2,TRUST_RAW!$B$4:$B$152,FALSE))</f>
        <v>22539</v>
      </c>
      <c r="D31" s="21">
        <f>INDEX(TRUST_RAW!$T$4:$T$152,MATCH(FORMAT_TRUST!$C$2,TRUST_RAW!$B$4:$B$152,FALSE))</f>
        <v>18118</v>
      </c>
      <c r="E31" s="21">
        <f>INDEX(TRUST_RAW!$U$4:$U$152,MATCH(FORMAT_TRUST!$C$2,TRUST_RAW!$B$4:$B$152,FALSE))</f>
        <v>10341</v>
      </c>
      <c r="F31" s="21">
        <f>INDEX(TRUST_RAW!$V$4:$V$152,MATCH(FORMAT_TRUST!$C$2,TRUST_RAW!$B$4:$B$152,FALSE))</f>
        <v>4474</v>
      </c>
      <c r="G31" s="18"/>
      <c r="H31" s="18"/>
      <c r="I31" s="18"/>
      <c r="J31" s="18"/>
      <c r="K31" s="18"/>
    </row>
    <row r="32" spans="2:20" s="24" customFormat="1" x14ac:dyDescent="0.35">
      <c r="B32" s="63" t="s">
        <v>1281</v>
      </c>
      <c r="C32" s="21">
        <f>INDEX(TRUST_RAW!$W$4:$W$152,MATCH(FORMAT_TRUST!$C$2,TRUST_RAW!$B$4:$B$152,FALSE))</f>
        <v>21001</v>
      </c>
      <c r="D32" s="21">
        <f>INDEX(TRUST_RAW!$X$4:$X$152,MATCH(FORMAT_TRUST!$C$2,TRUST_RAW!$B$4:$B$152,FALSE))</f>
        <v>15266</v>
      </c>
      <c r="E32" s="21">
        <f>INDEX(TRUST_RAW!$Y$4:$Y$152,MATCH(FORMAT_TRUST!$C$2,TRUST_RAW!$B$4:$B$152,FALSE))</f>
        <v>7818</v>
      </c>
      <c r="F32" s="21">
        <f>INDEX(TRUST_RAW!$Z$4:$Z$152,MATCH(FORMAT_TRUST!$C$2,TRUST_RAW!$B$4:$B$152,FALSE))</f>
        <v>2337</v>
      </c>
      <c r="G32" s="18"/>
      <c r="H32" s="18"/>
      <c r="I32" s="18"/>
      <c r="J32" s="18"/>
      <c r="K32" s="18"/>
    </row>
    <row r="33" spans="2:20" s="24" customFormat="1" x14ac:dyDescent="0.35">
      <c r="B33" s="29" t="s">
        <v>1280</v>
      </c>
      <c r="C33" s="29">
        <f>0-C32</f>
        <v>-21001</v>
      </c>
      <c r="D33" s="29">
        <f>0-D32</f>
        <v>-15266</v>
      </c>
      <c r="E33" s="29">
        <f>0-E32</f>
        <v>-7818</v>
      </c>
      <c r="F33" s="29">
        <f>0-F32</f>
        <v>-2337</v>
      </c>
      <c r="G33" s="18"/>
      <c r="H33" s="18"/>
    </row>
    <row r="34" spans="2:20" s="24" customFormat="1" x14ac:dyDescent="0.35">
      <c r="B34" s="17" t="s">
        <v>1291</v>
      </c>
      <c r="C34" s="17">
        <f>NATIONAL_RAW!B8</f>
        <v>3012196</v>
      </c>
      <c r="D34" s="17">
        <f>NATIONAL_RAW!C8</f>
        <v>2401021</v>
      </c>
      <c r="E34" s="17">
        <f>NATIONAL_RAW!D8</f>
        <v>1464524</v>
      </c>
      <c r="F34" s="17">
        <f>NATIONAL_RAW!E8</f>
        <v>694369</v>
      </c>
      <c r="G34" s="28"/>
    </row>
    <row r="35" spans="2:20" s="24" customFormat="1" x14ac:dyDescent="0.35">
      <c r="B35" s="17" t="s">
        <v>1293</v>
      </c>
      <c r="C35" s="17">
        <f>NATIONAL_RAW!F8</f>
        <v>3006983</v>
      </c>
      <c r="D35" s="17">
        <f>NATIONAL_RAW!G8</f>
        <v>2203368</v>
      </c>
      <c r="E35" s="17">
        <f>NATIONAL_RAW!H8</f>
        <v>1161029</v>
      </c>
      <c r="F35" s="17">
        <f>NATIONAL_RAW!I8</f>
        <v>413530</v>
      </c>
      <c r="G35" s="28"/>
    </row>
    <row r="36" spans="2:20" s="24" customFormat="1" x14ac:dyDescent="0.35">
      <c r="B36" s="17" t="s">
        <v>1292</v>
      </c>
      <c r="C36" s="17">
        <f>0-C35</f>
        <v>-3006983</v>
      </c>
      <c r="D36" s="17">
        <f>0-D35</f>
        <v>-2203368</v>
      </c>
      <c r="E36" s="17">
        <f>0-E35</f>
        <v>-1161029</v>
      </c>
      <c r="F36" s="17">
        <f>0-F35</f>
        <v>-413530</v>
      </c>
      <c r="G36" s="18"/>
    </row>
    <row r="37" spans="2:20" s="24" customFormat="1" x14ac:dyDescent="0.35">
      <c r="B37" s="60" t="s">
        <v>1879</v>
      </c>
      <c r="C37" s="59">
        <f>C31/(SUM($C$31:$F$32))</f>
        <v>0.22120046322649028</v>
      </c>
      <c r="D37" s="59">
        <f>D31/(SUM($C$31:$F$32))</f>
        <v>0.17781223624551004</v>
      </c>
      <c r="E37" s="59">
        <f>E31/(SUM($C$31:$F$32))</f>
        <v>0.10148782067638919</v>
      </c>
      <c r="F37" s="59">
        <f>F31/(SUM($C$31:$F$32))</f>
        <v>4.3908375370483053E-2</v>
      </c>
      <c r="G37" s="18"/>
    </row>
    <row r="38" spans="2:20" s="24" customFormat="1" x14ac:dyDescent="0.35">
      <c r="B38" s="60" t="s">
        <v>1880</v>
      </c>
      <c r="C38" s="59">
        <f>C33/(SUM($C$31:$F$32))</f>
        <v>-0.20610634581035192</v>
      </c>
      <c r="D38" s="59">
        <f>D33/(SUM($C$31:$F$32))</f>
        <v>-0.14982236441792451</v>
      </c>
      <c r="E38" s="59">
        <f>E33/(SUM($C$31:$F$32))</f>
        <v>-7.672679451194378E-2</v>
      </c>
      <c r="F38" s="59">
        <f>F33/(SUM($C$31:$F$32))</f>
        <v>-2.2935599740907218E-2</v>
      </c>
      <c r="G38" s="18"/>
    </row>
    <row r="39" spans="2:20" s="24" customFormat="1" x14ac:dyDescent="0.35">
      <c r="B39" s="60" t="s">
        <v>1882</v>
      </c>
      <c r="C39" s="62">
        <f>NATIONAL_RAW!B9</f>
        <v>0.2098064918764479</v>
      </c>
      <c r="D39" s="62">
        <f>NATIONAL_RAW!C9</f>
        <v>0.16723672461276784</v>
      </c>
      <c r="E39" s="62">
        <f>NATIONAL_RAW!D9</f>
        <v>0.10200751966633745</v>
      </c>
      <c r="F39" s="62">
        <f>NATIONAL_RAW!E9</f>
        <v>4.8364423814969956E-2</v>
      </c>
      <c r="G39" s="18"/>
    </row>
    <row r="40" spans="2:20" s="24" customFormat="1" x14ac:dyDescent="0.35">
      <c r="B40" s="60" t="s">
        <v>1884</v>
      </c>
      <c r="C40" s="62">
        <f>-NATIONAL_RAW!F9</f>
        <v>-0.20944339424198058</v>
      </c>
      <c r="D40" s="62">
        <f>-NATIONAL_RAW!G9</f>
        <v>-0.15346973118376933</v>
      </c>
      <c r="E40" s="62">
        <f>-NATIONAL_RAW!H9</f>
        <v>-8.0868383550346798E-2</v>
      </c>
      <c r="F40" s="62">
        <f>-NATIONAL_RAW!I9</f>
        <v>-2.8803331053380159E-2</v>
      </c>
      <c r="G40" s="18"/>
    </row>
    <row r="41" spans="2:20" s="24" customFormat="1" x14ac:dyDescent="0.35"/>
    <row r="42" spans="2:20" s="24" customFormat="1" x14ac:dyDescent="0.35">
      <c r="B42" s="75" t="s">
        <v>1343</v>
      </c>
    </row>
    <row r="43" spans="2:20" s="2" customFormat="1" x14ac:dyDescent="0.35"/>
    <row r="44" spans="2:20" s="2" customFormat="1" x14ac:dyDescent="0.35">
      <c r="B44" s="10" t="s">
        <v>1289</v>
      </c>
      <c r="C44" s="10" t="s">
        <v>1294</v>
      </c>
      <c r="D44" s="10" t="s">
        <v>1933</v>
      </c>
    </row>
    <row r="45" spans="2:20" s="2" customFormat="1" x14ac:dyDescent="0.35">
      <c r="B45" s="10">
        <v>1</v>
      </c>
      <c r="C45" s="84">
        <f>SUM(TRUST_RAW!$AA$4:$AA$152)</f>
        <v>2218533</v>
      </c>
      <c r="D45" s="93">
        <f>INDEX(TRUST_RAW!$AA$4:$AA$152,MATCH(FORMAT_TRUST!$C$2,TRUST_RAW!$B$4:$B$152,FALSE))</f>
        <v>46863</v>
      </c>
    </row>
    <row r="46" spans="2:20" s="2" customFormat="1" x14ac:dyDescent="0.35">
      <c r="B46" s="10">
        <v>2</v>
      </c>
      <c r="C46" s="84">
        <f>SUM(TRUST_RAW!$AB$4:$AB$152)</f>
        <v>2579056</v>
      </c>
      <c r="D46" s="93">
        <f>INDEX(TRUST_RAW!$AB$4:$AB$152,MATCH(FORMAT_TRUST!$C$2,TRUST_RAW!$B$4:$B$152,FALSE))</f>
        <v>14872</v>
      </c>
      <c r="F46" s="18"/>
      <c r="G46" s="18"/>
      <c r="H46" s="18"/>
      <c r="I46" s="18"/>
      <c r="J46" s="18"/>
      <c r="K46" s="18"/>
      <c r="L46" s="18"/>
      <c r="M46" s="18"/>
      <c r="N46" s="18"/>
      <c r="O46" s="18"/>
      <c r="P46" s="18"/>
      <c r="Q46" s="18"/>
      <c r="R46" s="18"/>
      <c r="S46" s="18"/>
      <c r="T46" s="18"/>
    </row>
    <row r="47" spans="2:20" s="2" customFormat="1" x14ac:dyDescent="0.35">
      <c r="B47" s="10">
        <v>3</v>
      </c>
      <c r="C47" s="84">
        <f>SUM(TRUST_RAW!$AC$4:$AC$152)</f>
        <v>3005130</v>
      </c>
      <c r="D47" s="93">
        <f>INDEX(TRUST_RAW!$AC$4:$AC$152,MATCH(FORMAT_TRUST!$C$2,TRUST_RAW!$B$4:$B$152,FALSE))</f>
        <v>19963</v>
      </c>
    </row>
    <row r="48" spans="2:20" s="2" customFormat="1" x14ac:dyDescent="0.35">
      <c r="B48" s="10">
        <v>4</v>
      </c>
      <c r="C48" s="84">
        <f>SUM(TRUST_RAW!$AD$4:$AD$152)</f>
        <v>3210731</v>
      </c>
      <c r="D48" s="93">
        <f>INDEX(TRUST_RAW!$AD$4:$AD$152,MATCH(FORMAT_TRUST!$C$2,TRUST_RAW!$B$4:$B$152,FALSE))</f>
        <v>11247</v>
      </c>
    </row>
    <row r="49" spans="1:11" s="2" customFormat="1" x14ac:dyDescent="0.35">
      <c r="B49" s="10">
        <v>5</v>
      </c>
      <c r="C49" s="84">
        <f>SUM(TRUST_RAW!$AE$4:$AE$152)</f>
        <v>3343569</v>
      </c>
      <c r="D49" s="93">
        <f>INDEX(TRUST_RAW!$AE$4:$AE$152,MATCH(FORMAT_TRUST!$C$2,TRUST_RAW!$B$4:$B$152,FALSE))</f>
        <v>8949</v>
      </c>
    </row>
    <row r="50" spans="1:11" s="24" customFormat="1" x14ac:dyDescent="0.35"/>
    <row r="51" spans="1:11" s="24" customFormat="1" x14ac:dyDescent="0.35">
      <c r="B51" s="76" t="s">
        <v>1345</v>
      </c>
      <c r="C51" s="2"/>
      <c r="D51" s="2"/>
      <c r="E51" s="2"/>
      <c r="F51" s="2"/>
    </row>
    <row r="52" spans="1:11" s="24" customFormat="1" x14ac:dyDescent="0.35">
      <c r="B52" s="27" t="s">
        <v>1287</v>
      </c>
      <c r="C52" s="27">
        <v>76.5</v>
      </c>
      <c r="D52" s="27">
        <v>80.5</v>
      </c>
      <c r="E52" s="27">
        <v>84.5</v>
      </c>
      <c r="F52" s="27">
        <v>88</v>
      </c>
    </row>
    <row r="53" spans="1:11" s="24" customFormat="1" x14ac:dyDescent="0.35">
      <c r="B53" s="28" t="s">
        <v>1288</v>
      </c>
      <c r="C53" s="28" t="s">
        <v>1282</v>
      </c>
      <c r="D53" s="28" t="s">
        <v>1283</v>
      </c>
      <c r="E53" s="28" t="s">
        <v>1284</v>
      </c>
      <c r="F53" s="28" t="s">
        <v>1285</v>
      </c>
      <c r="G53" s="28"/>
      <c r="H53" s="28"/>
    </row>
    <row r="54" spans="1:11" s="24" customFormat="1" x14ac:dyDescent="0.35">
      <c r="B54" s="63" t="s">
        <v>1279</v>
      </c>
      <c r="C54" s="21">
        <f>INDEX(TRUST_RAW!$BS$4:$BS$152,MATCH(FORMAT_TRUST!$C$2,TRUST_RAW!$B$4:$B$152,FALSE))</f>
        <v>1904</v>
      </c>
      <c r="D54" s="21">
        <f>INDEX(TRUST_RAW!$BT$4:$BT$152,MATCH(FORMAT_TRUST!$C$2,TRUST_RAW!$B$4:$B$152,FALSE))</f>
        <v>1712</v>
      </c>
      <c r="E54" s="21">
        <f>INDEX(TRUST_RAW!$BU$4:$BU$152,MATCH(FORMAT_TRUST!$C$2,TRUST_RAW!$B$4:$B$152,FALSE))</f>
        <v>1216</v>
      </c>
      <c r="F54" s="21">
        <f>INDEX(TRUST_RAW!$BV$4:$BV$152,MATCH(FORMAT_TRUST!$C$2,TRUST_RAW!$B$4:$B$152,FALSE))</f>
        <v>707</v>
      </c>
      <c r="G54" s="18"/>
      <c r="H54" s="18"/>
      <c r="I54" s="18"/>
      <c r="J54" s="18"/>
      <c r="K54" s="18"/>
    </row>
    <row r="55" spans="1:11" s="24" customFormat="1" x14ac:dyDescent="0.35">
      <c r="B55" s="63" t="s">
        <v>1281</v>
      </c>
      <c r="C55" s="21">
        <f>INDEX(TRUST_RAW!$BW$4:$BW$152,MATCH(FORMAT_TRUST!$C$2,TRUST_RAW!$B$4:$B$152,FALSE))</f>
        <v>1733</v>
      </c>
      <c r="D55" s="21">
        <f>INDEX(TRUST_RAW!$BX$4:$BX$152,MATCH(FORMAT_TRUST!$C$2,TRUST_RAW!$B$4:$B$152,FALSE))</f>
        <v>1319</v>
      </c>
      <c r="E55" s="21">
        <f>INDEX(TRUST_RAW!$BY$4:$BY$152,MATCH(FORMAT_TRUST!$C$2,TRUST_RAW!$B$4:$B$152,FALSE))</f>
        <v>765</v>
      </c>
      <c r="F55" s="21">
        <f>INDEX(TRUST_RAW!$BZ$4:$BZ$152,MATCH(FORMAT_TRUST!$C$2,TRUST_RAW!$B$4:$B$152,FALSE))</f>
        <v>317</v>
      </c>
      <c r="G55" s="18"/>
      <c r="H55" s="18"/>
      <c r="I55" s="18"/>
      <c r="J55" s="18"/>
      <c r="K55" s="18"/>
    </row>
    <row r="56" spans="1:11" s="24" customFormat="1" x14ac:dyDescent="0.35">
      <c r="B56" s="29" t="s">
        <v>1280</v>
      </c>
      <c r="C56" s="29">
        <f>0-C55</f>
        <v>-1733</v>
      </c>
      <c r="D56" s="29">
        <f>0-D55</f>
        <v>-1319</v>
      </c>
      <c r="E56" s="29">
        <f>0-E55</f>
        <v>-765</v>
      </c>
      <c r="F56" s="29">
        <f>0-F55</f>
        <v>-317</v>
      </c>
      <c r="G56" s="18"/>
      <c r="H56" s="18"/>
    </row>
    <row r="57" spans="1:11" s="24" customFormat="1" x14ac:dyDescent="0.35">
      <c r="B57" s="17" t="s">
        <v>1291</v>
      </c>
      <c r="C57" s="17">
        <f>NATIONAL_RAW!B13</f>
        <v>158461</v>
      </c>
      <c r="D57" s="17">
        <f>NATIONAL_RAW!C13</f>
        <v>144560</v>
      </c>
      <c r="E57" s="17">
        <f>NATIONAL_RAW!D13</f>
        <v>112467</v>
      </c>
      <c r="F57" s="17">
        <f>NATIONAL_RAW!E13</f>
        <v>80970</v>
      </c>
      <c r="G57" s="28"/>
      <c r="H57" s="18"/>
    </row>
    <row r="58" spans="1:11" s="24" customFormat="1" x14ac:dyDescent="0.35">
      <c r="B58" s="17" t="s">
        <v>1293</v>
      </c>
      <c r="C58" s="83">
        <f>NATIONAL_RAW!F13</f>
        <v>158259</v>
      </c>
      <c r="D58" s="83">
        <f>NATIONAL_RAW!G13</f>
        <v>128934</v>
      </c>
      <c r="E58" s="83">
        <f>NATIONAL_RAW!H13</f>
        <v>83651</v>
      </c>
      <c r="F58" s="83">
        <f>NATIONAL_RAW!I13</f>
        <v>41694</v>
      </c>
      <c r="G58" s="28"/>
      <c r="H58" s="18"/>
    </row>
    <row r="59" spans="1:11" s="24" customFormat="1" x14ac:dyDescent="0.35">
      <c r="B59" s="17" t="s">
        <v>1292</v>
      </c>
      <c r="C59" s="17">
        <f>0-C58</f>
        <v>-158259</v>
      </c>
      <c r="D59" s="17">
        <f>0-D58</f>
        <v>-128934</v>
      </c>
      <c r="E59" s="17">
        <f>0-E58</f>
        <v>-83651</v>
      </c>
      <c r="F59" s="17">
        <f>0-F58</f>
        <v>-41694</v>
      </c>
      <c r="G59" s="18"/>
      <c r="H59" s="18"/>
    </row>
    <row r="60" spans="1:11" s="24" customFormat="1" x14ac:dyDescent="0.35">
      <c r="A60" s="18"/>
      <c r="B60" s="60" t="s">
        <v>1879</v>
      </c>
      <c r="C60" s="59">
        <f>INDEX('TRUST_A&amp;S_ACTIVE_PROP'!Z$3:Z$151,MATCH(FORMAT_TRUST!$C$2,'TRUST_A&amp;S_ACTIVE_PROP'!$A$3:$A$151,FALSE))</f>
        <v>0.19683655536028125</v>
      </c>
      <c r="D60" s="59">
        <f>INDEX('TRUST_A&amp;S_ACTIVE_PROP'!AA$3:AA$151,MATCH(FORMAT_TRUST!$C$2,'TRUST_A&amp;S_ACTIVE_PROP'!$A$3:$A$151,FALSE))</f>
        <v>0.17698749095420235</v>
      </c>
      <c r="E60" s="59">
        <f>INDEX('TRUST_A&amp;S_ACTIVE_PROP'!AB$3:AB$151,MATCH(FORMAT_TRUST!$C$2,'TRUST_A&amp;S_ACTIVE_PROP'!$A$3:$A$151,FALSE))</f>
        <v>0.12571074123849887</v>
      </c>
      <c r="F60" s="59">
        <f>INDEX('TRUST_A&amp;S_ACTIVE_PROP'!AC$3:AC$151,MATCH(FORMAT_TRUST!$C$2,'TRUST_A&amp;S_ACTIVE_PROP'!$A$3:$A$151,FALSE))</f>
        <v>7.3090044453633859E-2</v>
      </c>
      <c r="G60" s="18"/>
      <c r="H60" s="18"/>
    </row>
    <row r="61" spans="1:11" s="24" customFormat="1" x14ac:dyDescent="0.35">
      <c r="A61" s="18"/>
      <c r="B61" s="60" t="s">
        <v>1880</v>
      </c>
      <c r="C61" s="59">
        <f>-(INDEX('TRUST_A&amp;S_ACTIVE_PROP'!AD$3:AD$151,MATCH(FORMAT_TRUST!$C$2,'TRUST_A&amp;S_ACTIVE_PROP'!$A$3:$A$151,FALSE)))</f>
        <v>-0.17915848237361723</v>
      </c>
      <c r="D61" s="59">
        <f>-(INDEX('TRUST_A&amp;S_ACTIVE_PROP'!AE$3:AE$151,MATCH(FORMAT_TRUST!$C$2,'TRUST_A&amp;S_ACTIVE_PROP'!$A$3:$A$151,FALSE)))</f>
        <v>-0.13635893724800993</v>
      </c>
      <c r="E61" s="59">
        <f>-(INDEX('TRUST_A&amp;S_ACTIVE_PROP'!AF$3:AF$151,MATCH(FORMAT_TRUST!$C$2,'TRUST_A&amp;S_ACTIVE_PROP'!$A$3:$A$151,FALSE)))</f>
        <v>-7.9086115992970107E-2</v>
      </c>
      <c r="F61" s="59">
        <f>-(INDEX('TRUST_A&amp;S_ACTIVE_PROP'!AG$3:AG$151,MATCH(FORMAT_TRUST!$C$2,'TRUST_A&amp;S_ACTIVE_PROP'!$A$3:$A$151,FALSE)))</f>
        <v>-3.2771632378786317E-2</v>
      </c>
      <c r="G61" s="18"/>
      <c r="H61" s="18"/>
    </row>
    <row r="62" spans="1:11" s="24" customFormat="1" x14ac:dyDescent="0.35">
      <c r="B62" s="60" t="s">
        <v>1882</v>
      </c>
      <c r="C62" s="62">
        <f>NATIONAL_RAW!B14</f>
        <v>0.17432529956127421</v>
      </c>
      <c r="D62" s="62">
        <f>NATIONAL_RAW!C14</f>
        <v>0.1590326030037536</v>
      </c>
      <c r="E62" s="62">
        <f>NATIONAL_RAW!D14</f>
        <v>0.12372661705882095</v>
      </c>
      <c r="F62" s="62">
        <f>NATIONAL_RAW!E14</f>
        <v>8.9076299565674658E-2</v>
      </c>
      <c r="G62" s="18"/>
      <c r="H62" s="18"/>
    </row>
    <row r="63" spans="1:11" s="24" customFormat="1" x14ac:dyDescent="0.35">
      <c r="B63" s="60" t="s">
        <v>1884</v>
      </c>
      <c r="C63" s="62">
        <f>-NATIONAL_RAW!F14</f>
        <v>-0.17410307636117212</v>
      </c>
      <c r="D63" s="62">
        <f>-NATIONAL_RAW!G14</f>
        <v>-0.14184220832654929</v>
      </c>
      <c r="E63" s="62">
        <f>-NATIONAL_RAW!H14</f>
        <v>-9.202570748386131E-2</v>
      </c>
      <c r="F63" s="62">
        <f>-NATIONAL_RAW!I14</f>
        <v>-4.58681886388939E-2</v>
      </c>
      <c r="G63" s="18"/>
      <c r="H63" s="18"/>
    </row>
    <row r="64" spans="1:11" s="24" customFormat="1" x14ac:dyDescent="0.35"/>
    <row r="65" spans="2:20" s="24" customFormat="1" x14ac:dyDescent="0.35">
      <c r="B65" s="75" t="s">
        <v>1347</v>
      </c>
    </row>
    <row r="66" spans="2:20" s="2" customFormat="1" x14ac:dyDescent="0.35"/>
    <row r="67" spans="2:20" s="2" customFormat="1" x14ac:dyDescent="0.35">
      <c r="B67" s="10" t="s">
        <v>1289</v>
      </c>
      <c r="C67" s="10" t="s">
        <v>1294</v>
      </c>
      <c r="D67" s="10" t="s">
        <v>1933</v>
      </c>
      <c r="E67" s="18"/>
      <c r="F67" s="28"/>
    </row>
    <row r="68" spans="2:20" s="2" customFormat="1" x14ac:dyDescent="0.35">
      <c r="B68" s="10">
        <v>1</v>
      </c>
      <c r="C68" s="81">
        <f>(SUM(TRUST_RAW!$CA$4:$CA$152))/(SUM(TRUST_RAW!$CA$4:$CE$152))</f>
        <v>0.16510465313415132</v>
      </c>
      <c r="D68" s="81">
        <f>(INDEX(TRUST_RAW!$CA$4:$CA$152,MATCH(FORMAT_TRUST!$C$2,TRUST_RAW!$B$4:$B$152,FALSE)))/(INDEX(TRUST_TOTALS_RAW!$G$2:$G$150,MATCH(FORMAT_TRUST!$C$2,TRUST_TOTALS_RAW!$A$2:$A$150,FALSE)))</f>
        <v>0.49829422102760262</v>
      </c>
      <c r="E68" s="18"/>
      <c r="F68" s="18"/>
    </row>
    <row r="69" spans="2:20" s="2" customFormat="1" x14ac:dyDescent="0.35">
      <c r="B69" s="10">
        <v>2</v>
      </c>
      <c r="C69" s="81">
        <f>(SUM(TRUST_RAW!$CB$4:$CB$152))/(SUM(TRUST_RAW!$CA$4:$CE$152))</f>
        <v>0.18665587301865344</v>
      </c>
      <c r="D69" s="81">
        <f>(INDEX(TRUST_RAW!$CB$4:$CB$152,MATCH(FORMAT_TRUST!$C$2,TRUST_RAW!$B$4:$B$152,FALSE)))/(INDEX(TRUST_TOTALS_RAW!$G$2:$G$150,MATCH(FORMAT_TRUST!$C$2,TRUST_TOTALS_RAW!$A$2:$A$150,FALSE)))</f>
        <v>0.14824769978290087</v>
      </c>
      <c r="E69" s="18"/>
      <c r="F69" s="18"/>
      <c r="G69" s="18"/>
      <c r="H69" s="18"/>
      <c r="I69" s="18"/>
      <c r="J69" s="18"/>
      <c r="K69" s="18"/>
      <c r="L69" s="18"/>
      <c r="M69" s="18"/>
      <c r="N69" s="18"/>
      <c r="O69" s="18"/>
      <c r="P69" s="18"/>
      <c r="Q69" s="18"/>
      <c r="R69" s="18"/>
      <c r="S69" s="18"/>
      <c r="T69" s="18"/>
    </row>
    <row r="70" spans="2:20" s="2" customFormat="1" x14ac:dyDescent="0.35">
      <c r="B70" s="10">
        <v>3</v>
      </c>
      <c r="C70" s="81">
        <f>(SUM(TRUST_RAW!$CC$4:$CC$152))/(SUM(TRUST_RAW!$CA$4:$CE$152))</f>
        <v>0.2122096678638524</v>
      </c>
      <c r="D70" s="81">
        <f>(INDEX(TRUST_RAW!$CC$4:$CC$152,MATCH(FORMAT_TRUST!$C$2,TRUST_RAW!$B$4:$B$152,FALSE)))/(INDEX(TRUST_TOTALS_RAW!$G$2:$G$150,MATCH(FORMAT_TRUST!$C$2,TRUST_TOTALS_RAW!$A$2:$A$150,FALSE)))</f>
        <v>0.17946862400496227</v>
      </c>
      <c r="E70" s="18"/>
      <c r="F70" s="18"/>
    </row>
    <row r="71" spans="2:20" s="2" customFormat="1" x14ac:dyDescent="0.35">
      <c r="B71" s="10">
        <v>4</v>
      </c>
      <c r="C71" s="81">
        <f>(SUM(TRUST_RAW!$CD$4:$CD$152))/(SUM(TRUST_RAW!$CA$4:$CE$152))</f>
        <v>0.21879283390189749</v>
      </c>
      <c r="D71" s="81">
        <f>(INDEX(TRUST_RAW!$CD$4:$CD$152,MATCH(FORMAT_TRUST!$C$2,TRUST_RAW!$B$4:$B$152,FALSE)))/(INDEX(TRUST_TOTALS_RAW!$G$2:$G$150,MATCH(FORMAT_TRUST!$C$2,TRUST_TOTALS_RAW!$A$2:$A$150,FALSE)))</f>
        <v>0.1004858885557738</v>
      </c>
      <c r="E71" s="18"/>
      <c r="F71" s="18"/>
    </row>
    <row r="72" spans="2:20" s="2" customFormat="1" x14ac:dyDescent="0.35">
      <c r="B72" s="10">
        <v>5</v>
      </c>
      <c r="C72" s="81">
        <f>(SUM(TRUST_RAW!$CE$4:$CE$152))/(SUM(TRUST_RAW!$CA$4:$CE$152))</f>
        <v>0.21723697208144532</v>
      </c>
      <c r="D72" s="81">
        <f>(INDEX(TRUST_RAW!$CE$4:$CE$152,MATCH(FORMAT_TRUST!$C$2,TRUST_RAW!$B$4:$B$152,FALSE)))/(INDEX(TRUST_TOTALS_RAW!$G$2:$G$150,MATCH(FORMAT_TRUST!$C$2,TRUST_TOTALS_RAW!$A$2:$A$150,FALSE)))</f>
        <v>7.3503566628760467E-2</v>
      </c>
      <c r="E72" s="18"/>
      <c r="F72" s="18"/>
    </row>
    <row r="73" spans="2:20" s="24" customFormat="1" x14ac:dyDescent="0.35"/>
    <row r="74" spans="2:20" s="24" customFormat="1" x14ac:dyDescent="0.35">
      <c r="B74" s="76" t="s">
        <v>1937</v>
      </c>
      <c r="C74" s="2"/>
      <c r="D74" s="2"/>
      <c r="E74" s="2"/>
      <c r="F74" s="2"/>
    </row>
    <row r="75" spans="2:20" s="24" customFormat="1" x14ac:dyDescent="0.35">
      <c r="B75" s="27" t="s">
        <v>1287</v>
      </c>
      <c r="C75" s="27">
        <v>76.5</v>
      </c>
      <c r="D75" s="27">
        <v>80.5</v>
      </c>
      <c r="E75" s="27">
        <v>84.5</v>
      </c>
      <c r="F75" s="27">
        <v>88</v>
      </c>
    </row>
    <row r="76" spans="2:20" s="24" customFormat="1" x14ac:dyDescent="0.35">
      <c r="B76" s="28" t="s">
        <v>1288</v>
      </c>
      <c r="C76" s="28" t="s">
        <v>1282</v>
      </c>
      <c r="D76" s="28" t="s">
        <v>1283</v>
      </c>
      <c r="E76" s="28" t="s">
        <v>1284</v>
      </c>
      <c r="F76" s="28" t="s">
        <v>1285</v>
      </c>
      <c r="G76" s="28"/>
      <c r="H76" s="28"/>
    </row>
    <row r="77" spans="2:20" s="24" customFormat="1" x14ac:dyDescent="0.35">
      <c r="B77" s="63" t="s">
        <v>1279</v>
      </c>
      <c r="C77" s="21">
        <f>INDEX(TRUST_RAW!$BF$4:$BF$152,MATCH(FORMAT_TRUST!$C$2,TRUST_RAW!$B$4:$B$152,FALSE))</f>
        <v>1885</v>
      </c>
      <c r="D77" s="21">
        <f>INDEX(TRUST_RAW!$BG$4:$BG$152,MATCH(FORMAT_TRUST!$C$2,TRUST_RAW!$B$4:$B$152,FALSE))</f>
        <v>1359</v>
      </c>
      <c r="E77" s="21">
        <f>INDEX(TRUST_RAW!$BH$4:$BH$152,MATCH(FORMAT_TRUST!$C$2,TRUST_RAW!$B$4:$B$152,FALSE))</f>
        <v>743</v>
      </c>
      <c r="F77" s="21">
        <f>INDEX(TRUST_RAW!$BI$4:$BI$152,MATCH(FORMAT_TRUST!$C$2,TRUST_RAW!$B$4:$B$152,FALSE))</f>
        <v>234</v>
      </c>
      <c r="G77" s="18"/>
      <c r="H77" s="18"/>
      <c r="I77" s="18"/>
      <c r="J77" s="18"/>
      <c r="K77" s="18"/>
    </row>
    <row r="78" spans="2:20" s="24" customFormat="1" x14ac:dyDescent="0.35">
      <c r="B78" s="63" t="s">
        <v>1281</v>
      </c>
      <c r="C78" s="21">
        <f>INDEX(TRUST_RAW!$BJ$4:$BJ$152,MATCH(FORMAT_TRUST!$C$2,TRUST_RAW!$B$4:$B$152,FALSE))</f>
        <v>2554</v>
      </c>
      <c r="D78" s="21">
        <f>INDEX(TRUST_RAW!$BK$4:$BK$152,MATCH(FORMAT_TRUST!$C$2,TRUST_RAW!$B$4:$B$152,FALSE))</f>
        <v>1454</v>
      </c>
      <c r="E78" s="21">
        <f>INDEX(TRUST_RAW!$BL$4:$BL$152,MATCH(FORMAT_TRUST!$C$2,TRUST_RAW!$B$4:$B$152,FALSE))</f>
        <v>717</v>
      </c>
      <c r="F78" s="21">
        <f>INDEX(TRUST_RAW!$BM$4:$BM$152,MATCH(FORMAT_TRUST!$C$2,TRUST_RAW!$B$4:$B$152,FALSE))</f>
        <v>229</v>
      </c>
      <c r="G78" s="18"/>
      <c r="H78" s="18"/>
      <c r="I78" s="18"/>
      <c r="J78" s="18"/>
      <c r="K78" s="18"/>
    </row>
    <row r="79" spans="2:20" s="24" customFormat="1" x14ac:dyDescent="0.35">
      <c r="B79" s="29" t="s">
        <v>1280</v>
      </c>
      <c r="C79" s="29">
        <f>0-C78</f>
        <v>-2554</v>
      </c>
      <c r="D79" s="29">
        <f>0-D78</f>
        <v>-1454</v>
      </c>
      <c r="E79" s="29">
        <f>0-E78</f>
        <v>-717</v>
      </c>
      <c r="F79" s="29">
        <f>0-F78</f>
        <v>-229</v>
      </c>
      <c r="G79" s="18"/>
      <c r="H79" s="18"/>
    </row>
    <row r="80" spans="2:20" s="24" customFormat="1" x14ac:dyDescent="0.35">
      <c r="B80" s="17" t="s">
        <v>1291</v>
      </c>
      <c r="C80" s="17">
        <f>NATIONAL_RAW!B30</f>
        <v>338666</v>
      </c>
      <c r="D80" s="17">
        <f>NATIONAL_RAW!C30</f>
        <v>241715</v>
      </c>
      <c r="E80" s="17">
        <f>NATIONAL_RAW!D30</f>
        <v>127417</v>
      </c>
      <c r="F80" s="17">
        <f>NATIONAL_RAW!E30</f>
        <v>48154</v>
      </c>
      <c r="G80" s="28"/>
      <c r="H80" s="18"/>
    </row>
    <row r="81" spans="1:8" s="24" customFormat="1" x14ac:dyDescent="0.35">
      <c r="B81" s="17" t="s">
        <v>1293</v>
      </c>
      <c r="C81" s="17">
        <f>NATIONAL_RAW!F30</f>
        <v>359532</v>
      </c>
      <c r="D81" s="17">
        <f>NATIONAL_RAW!G30</f>
        <v>248167</v>
      </c>
      <c r="E81" s="17">
        <f>NATIONAL_RAW!H30</f>
        <v>119412</v>
      </c>
      <c r="F81" s="17">
        <f>NATIONAL_RAW!I30</f>
        <v>37236</v>
      </c>
      <c r="G81" s="28"/>
      <c r="H81" s="18"/>
    </row>
    <row r="82" spans="1:8" s="24" customFormat="1" x14ac:dyDescent="0.35">
      <c r="B82" s="17" t="s">
        <v>1292</v>
      </c>
      <c r="C82" s="17">
        <f>0-C81</f>
        <v>-359532</v>
      </c>
      <c r="D82" s="17">
        <f>0-D81</f>
        <v>-248167</v>
      </c>
      <c r="E82" s="17">
        <f>0-E81</f>
        <v>-119412</v>
      </c>
      <c r="F82" s="17">
        <f>0-F81</f>
        <v>-37236</v>
      </c>
      <c r="G82" s="18"/>
      <c r="H82" s="18"/>
    </row>
    <row r="83" spans="1:8" s="24" customFormat="1" x14ac:dyDescent="0.35">
      <c r="A83" s="18"/>
      <c r="B83" s="60" t="s">
        <v>1879</v>
      </c>
      <c r="C83" s="59">
        <f>INDEX('TRUST_A&amp;S_ACTIVE_PROP'!R$3:R$151,MATCH(FORMAT_TRUST!$C$2,'TRUST_A&amp;S_ACTIVE_PROP'!$A$3:$A$151,FALSE))</f>
        <v>0.20544959128065396</v>
      </c>
      <c r="D83" s="59">
        <f>INDEX('TRUST_A&amp;S_ACTIVE_PROP'!S$3:S$151,MATCH(FORMAT_TRUST!$C$2,'TRUST_A&amp;S_ACTIVE_PROP'!$A$3:$A$151,FALSE))</f>
        <v>0.14811989100817441</v>
      </c>
      <c r="E83" s="59">
        <f>INDEX('TRUST_A&amp;S_ACTIVE_PROP'!T$3:T$151,MATCH(FORMAT_TRUST!$C$2,'TRUST_A&amp;S_ACTIVE_PROP'!$A$3:$A$151,FALSE))</f>
        <v>8.09809264305177E-2</v>
      </c>
      <c r="F83" s="59">
        <f>INDEX('TRUST_A&amp;S_ACTIVE_PROP'!U$3:U$151,MATCH(FORMAT_TRUST!$C$2,'TRUST_A&amp;S_ACTIVE_PROP'!$A$3:$A$151,FALSE))</f>
        <v>2.5504087193460496E-2</v>
      </c>
      <c r="G83" s="18"/>
      <c r="H83" s="18"/>
    </row>
    <row r="84" spans="1:8" s="24" customFormat="1" x14ac:dyDescent="0.35">
      <c r="A84" s="18"/>
      <c r="B84" s="60" t="s">
        <v>1880</v>
      </c>
      <c r="C84" s="59">
        <f>-(INDEX('TRUST_A&amp;S_ACTIVE_PROP'!V$3:V$151,MATCH(FORMAT_TRUST!$C$2,'TRUST_A&amp;S_ACTIVE_PROP'!$A$3:$A$151,FALSE)))</f>
        <v>-0.27836512261580376</v>
      </c>
      <c r="D84" s="59">
        <f>-(INDEX('TRUST_A&amp;S_ACTIVE_PROP'!W$3:W$151,MATCH(FORMAT_TRUST!$C$2,'TRUST_A&amp;S_ACTIVE_PROP'!$A$3:$A$151,FALSE)))</f>
        <v>-0.1584741144414169</v>
      </c>
      <c r="E84" s="59">
        <f>-(INDEX('TRUST_A&amp;S_ACTIVE_PROP'!X$3:X$151,MATCH(FORMAT_TRUST!$C$2,'TRUST_A&amp;S_ACTIVE_PROP'!$A$3:$A$151,FALSE)))</f>
        <v>-7.8147138964577645E-2</v>
      </c>
      <c r="F84" s="59">
        <f>-(INDEX('TRUST_A&amp;S_ACTIVE_PROP'!Y$3:Y$151,MATCH(FORMAT_TRUST!$C$2,'TRUST_A&amp;S_ACTIVE_PROP'!$A$3:$A$151,FALSE)))</f>
        <v>-2.4959128065395096E-2</v>
      </c>
      <c r="G84" s="18"/>
      <c r="H84" s="18"/>
    </row>
    <row r="85" spans="1:8" s="24" customFormat="1" x14ac:dyDescent="0.35">
      <c r="B85" s="60" t="s">
        <v>1882</v>
      </c>
      <c r="C85" s="62">
        <f>NATIONAL_RAW!B31</f>
        <v>0.22276275916776897</v>
      </c>
      <c r="D85" s="62">
        <f>NATIONAL_RAW!C31</f>
        <v>0.15899175096477733</v>
      </c>
      <c r="E85" s="62">
        <f>NATIONAL_RAW!D31</f>
        <v>8.3810487279147056E-2</v>
      </c>
      <c r="F85" s="62">
        <f>NATIONAL_RAW!E31</f>
        <v>3.16740325422828E-2</v>
      </c>
      <c r="G85" s="18"/>
      <c r="H85" s="18"/>
    </row>
    <row r="86" spans="1:8" s="24" customFormat="1" x14ac:dyDescent="0.35">
      <c r="B86" s="60" t="s">
        <v>1884</v>
      </c>
      <c r="C86" s="62">
        <f>-NATIONAL_RAW!F31</f>
        <v>-0.23648769090817004</v>
      </c>
      <c r="D86" s="62">
        <f>-NATIONAL_RAW!G31</f>
        <v>-0.16323565298668222</v>
      </c>
      <c r="E86" s="62">
        <f>-NATIONAL_RAW!H31</f>
        <v>-7.8545075672614401E-2</v>
      </c>
      <c r="F86" s="62">
        <f>-NATIONAL_RAW!I31</f>
        <v>-2.4492550478557178E-2</v>
      </c>
      <c r="G86" s="18"/>
      <c r="H86" s="18"/>
    </row>
    <row r="87" spans="1:8" s="24" customFormat="1" x14ac:dyDescent="0.35"/>
    <row r="88" spans="1:8" s="24" customFormat="1" x14ac:dyDescent="0.35">
      <c r="B88" s="76" t="s">
        <v>1938</v>
      </c>
      <c r="C88" s="2"/>
      <c r="D88" s="2"/>
      <c r="E88" s="2"/>
      <c r="F88" s="2"/>
    </row>
    <row r="89" spans="1:8" s="24" customFormat="1" x14ac:dyDescent="0.35">
      <c r="B89" s="27" t="s">
        <v>1287</v>
      </c>
      <c r="C89" s="27">
        <v>76.5</v>
      </c>
      <c r="D89" s="27">
        <v>80.5</v>
      </c>
      <c r="E89" s="27">
        <v>84.5</v>
      </c>
      <c r="F89" s="27">
        <v>88</v>
      </c>
    </row>
    <row r="90" spans="1:8" s="24" customFormat="1" x14ac:dyDescent="0.35">
      <c r="B90" s="28" t="s">
        <v>1288</v>
      </c>
      <c r="C90" s="28" t="s">
        <v>1282</v>
      </c>
      <c r="D90" s="28" t="s">
        <v>1283</v>
      </c>
      <c r="E90" s="28" t="s">
        <v>1284</v>
      </c>
      <c r="F90" s="28" t="s">
        <v>1285</v>
      </c>
      <c r="G90" s="28"/>
      <c r="H90" s="28"/>
    </row>
    <row r="91" spans="1:8" s="24" customFormat="1" x14ac:dyDescent="0.35">
      <c r="B91" s="63" t="s">
        <v>1279</v>
      </c>
      <c r="C91" s="21">
        <f>INDEX(TRUST_RAW!$AS$4:$AS$152,MATCH(FORMAT_TRUST!$C$2,TRUST_RAW!$B$4:$B$152,FALSE))</f>
        <v>1729</v>
      </c>
      <c r="D91" s="21">
        <f>INDEX(TRUST_RAW!$AT$4:$AT$152,MATCH(FORMAT_TRUST!$C$2,TRUST_RAW!$B$4:$B$152,FALSE))</f>
        <v>1957</v>
      </c>
      <c r="E91" s="21">
        <f>INDEX(TRUST_RAW!$AU$4:$AU$152,MATCH(FORMAT_TRUST!$C$2,TRUST_RAW!$B$4:$B$152,FALSE))</f>
        <v>1631</v>
      </c>
      <c r="F91" s="21">
        <f>INDEX(TRUST_RAW!$AV$4:$AV$152,MATCH(FORMAT_TRUST!$C$2,TRUST_RAW!$B$4:$B$152,FALSE))</f>
        <v>1069</v>
      </c>
      <c r="G91" s="18"/>
      <c r="H91" s="18"/>
    </row>
    <row r="92" spans="1:8" s="24" customFormat="1" x14ac:dyDescent="0.35">
      <c r="B92" s="63" t="s">
        <v>1281</v>
      </c>
      <c r="C92" s="21">
        <f>INDEX(TRUST_RAW!$AW$4:$AW$152,MATCH(FORMAT_TRUST!$C$2,TRUST_RAW!$B$4:$B$152,FALSE))</f>
        <v>1677</v>
      </c>
      <c r="D92" s="21">
        <f>INDEX(TRUST_RAW!$AX$4:$AX$152,MATCH(FORMAT_TRUST!$C$2,TRUST_RAW!$B$4:$B$152,FALSE))</f>
        <v>1613</v>
      </c>
      <c r="E92" s="21">
        <f>INDEX(TRUST_RAW!$AY$4:$AY$152,MATCH(FORMAT_TRUST!$C$2,TRUST_RAW!$B$4:$B$152,FALSE))</f>
        <v>1025</v>
      </c>
      <c r="F92" s="21">
        <f>INDEX(TRUST_RAW!$AZ$4:$AZ$152,MATCH(FORMAT_TRUST!$C$2,TRUST_RAW!$B$4:$B$152,FALSE))</f>
        <v>507</v>
      </c>
      <c r="G92" s="18"/>
      <c r="H92" s="18"/>
    </row>
    <row r="93" spans="1:8" s="24" customFormat="1" x14ac:dyDescent="0.35">
      <c r="B93" s="29" t="s">
        <v>1280</v>
      </c>
      <c r="C93" s="29">
        <f>0-C92</f>
        <v>-1677</v>
      </c>
      <c r="D93" s="29">
        <f>0-D92</f>
        <v>-1613</v>
      </c>
      <c r="E93" s="29">
        <f>0-E92</f>
        <v>-1025</v>
      </c>
      <c r="F93" s="29">
        <f>0-F92</f>
        <v>-507</v>
      </c>
      <c r="G93" s="18"/>
      <c r="H93" s="18"/>
    </row>
    <row r="94" spans="1:8" s="24" customFormat="1" x14ac:dyDescent="0.35">
      <c r="B94" s="17" t="s">
        <v>1291</v>
      </c>
      <c r="C94" s="17">
        <f>NATIONAL_RAW!B25</f>
        <v>228569</v>
      </c>
      <c r="D94" s="17">
        <f>NATIONAL_RAW!C25</f>
        <v>265726</v>
      </c>
      <c r="E94" s="17">
        <f>NATIONAL_RAW!D25</f>
        <v>252697</v>
      </c>
      <c r="F94" s="17">
        <f>NATIONAL_RAW!E25</f>
        <v>217280</v>
      </c>
      <c r="G94" s="28"/>
      <c r="H94" s="18"/>
    </row>
    <row r="95" spans="1:8" s="24" customFormat="1" x14ac:dyDescent="0.35">
      <c r="B95" s="17" t="s">
        <v>1293</v>
      </c>
      <c r="C95" s="108">
        <f>NATIONAL_RAW!F25</f>
        <v>235994</v>
      </c>
      <c r="D95" s="108">
        <f>NATIONAL_RAW!G25</f>
        <v>230520</v>
      </c>
      <c r="E95" s="108">
        <f>NATIONAL_RAW!H25</f>
        <v>175334</v>
      </c>
      <c r="F95" s="108">
        <f>NATIONAL_RAW!I25</f>
        <v>103939</v>
      </c>
      <c r="G95" s="28"/>
      <c r="H95" s="18"/>
    </row>
    <row r="96" spans="1:8" s="24" customFormat="1" x14ac:dyDescent="0.35">
      <c r="B96" s="17" t="s">
        <v>1292</v>
      </c>
      <c r="C96" s="17">
        <f>0-C95</f>
        <v>-235994</v>
      </c>
      <c r="D96" s="17">
        <f>0-D95</f>
        <v>-230520</v>
      </c>
      <c r="E96" s="17">
        <f>0-E95</f>
        <v>-175334</v>
      </c>
      <c r="F96" s="17">
        <f>0-F95</f>
        <v>-103939</v>
      </c>
      <c r="G96" s="18"/>
      <c r="H96" s="18"/>
    </row>
    <row r="97" spans="1:20" s="24" customFormat="1" x14ac:dyDescent="0.35">
      <c r="A97" s="18"/>
      <c r="B97" s="60" t="s">
        <v>1879</v>
      </c>
      <c r="C97" s="59">
        <f>INDEX('TRUST_A&amp;S_ACTIVE_PROP'!J$3:J$151,MATCH(FORMAT_TRUST!$C$2,'TRUST_A&amp;S_ACTIVE_PROP'!$A$3:$A$151,FALSE))</f>
        <v>0.15426481084939328</v>
      </c>
      <c r="D97" s="59">
        <f>INDEX('TRUST_A&amp;S_ACTIVE_PROP'!K$3:K$151,MATCH(FORMAT_TRUST!$C$2,'TRUST_A&amp;S_ACTIVE_PROP'!$A$3:$A$151,FALSE))</f>
        <v>0.17460742326909351</v>
      </c>
      <c r="E97" s="59">
        <f>INDEX('TRUST_A&amp;S_ACTIVE_PROP'!L$3:L$151,MATCH(FORMAT_TRUST!$C$2,'TRUST_A&amp;S_ACTIVE_PROP'!$A$3:$A$151,FALSE))</f>
        <v>0.14552105638829405</v>
      </c>
      <c r="F97" s="59">
        <f>INDEX('TRUST_A&amp;S_ACTIVE_PROP'!M$3:M$151,MATCH(FORMAT_TRUST!$C$2,'TRUST_A&amp;S_ACTIVE_PROP'!$A$3:$A$151,FALSE))</f>
        <v>9.5378301213419003E-2</v>
      </c>
      <c r="G97" s="18"/>
      <c r="H97" s="18"/>
    </row>
    <row r="98" spans="1:20" s="24" customFormat="1" x14ac:dyDescent="0.35">
      <c r="A98" s="18"/>
      <c r="B98" s="60" t="s">
        <v>1880</v>
      </c>
      <c r="C98" s="59">
        <f>-(INDEX('TRUST_A&amp;S_ACTIVE_PROP'!N$3:N$151,MATCH(FORMAT_TRUST!$C$2,'TRUST_A&amp;S_ACTIVE_PROP'!$A$3:$A$151,FALSE)))</f>
        <v>-0.14962526766595291</v>
      </c>
      <c r="D98" s="59">
        <f>-(INDEX('TRUST_A&amp;S_ACTIVE_PROP'!O$3:O$151,MATCH(FORMAT_TRUST!$C$2,'TRUST_A&amp;S_ACTIVE_PROP'!$A$3:$A$151,FALSE)))</f>
        <v>-0.14391506067094936</v>
      </c>
      <c r="E98" s="59">
        <f>-(INDEX('TRUST_A&amp;S_ACTIVE_PROP'!P$3:P$151,MATCH(FORMAT_TRUST!$C$2,'TRUST_A&amp;S_ACTIVE_PROP'!$A$3:$A$151,FALSE)))</f>
        <v>-9.1452533904354011E-2</v>
      </c>
      <c r="F98" s="59">
        <f>-(INDEX('TRUST_A&amp;S_ACTIVE_PROP'!Q$3:Q$151,MATCH(FORMAT_TRUST!$C$2,'TRUST_A&amp;S_ACTIVE_PROP'!$A$3:$A$151,FALSE)))</f>
        <v>-4.5235546038543885E-2</v>
      </c>
      <c r="G98" s="18"/>
      <c r="H98" s="18"/>
    </row>
    <row r="99" spans="1:20" s="24" customFormat="1" x14ac:dyDescent="0.35">
      <c r="B99" s="60" t="s">
        <v>1882</v>
      </c>
      <c r="C99" s="62">
        <f>NATIONAL_RAW!B26</f>
        <v>0.13366147015980151</v>
      </c>
      <c r="D99" s="62">
        <f>NATIONAL_RAW!C26</f>
        <v>0.15538996022944238</v>
      </c>
      <c r="E99" s="62">
        <f>NATIONAL_RAW!D26</f>
        <v>0.14777092486282636</v>
      </c>
      <c r="F99" s="62">
        <f>NATIONAL_RAW!E26</f>
        <v>0.12705994354580749</v>
      </c>
      <c r="G99" s="18"/>
      <c r="H99" s="18"/>
    </row>
    <row r="100" spans="1:20" s="24" customFormat="1" x14ac:dyDescent="0.35">
      <c r="B100" s="60" t="s">
        <v>1884</v>
      </c>
      <c r="C100" s="62">
        <f>-NATIONAL_RAW!F26</f>
        <v>-0.13800342561280049</v>
      </c>
      <c r="D100" s="62">
        <f>-NATIONAL_RAW!G26</f>
        <v>-0.13480236646805754</v>
      </c>
      <c r="E100" s="62">
        <f>-NATIONAL_RAW!H26</f>
        <v>-0.10253096530587541</v>
      </c>
      <c r="F100" s="62">
        <f>-NATIONAL_RAW!I26</f>
        <v>-6.0780943815388823E-2</v>
      </c>
      <c r="G100" s="18"/>
      <c r="H100" s="18"/>
    </row>
    <row r="101" spans="1:20" s="24" customFormat="1" x14ac:dyDescent="0.35"/>
    <row r="102" spans="1:20" s="24" customFormat="1" x14ac:dyDescent="0.35">
      <c r="B102" s="75" t="s">
        <v>1351</v>
      </c>
    </row>
    <row r="103" spans="1:20" s="2" customFormat="1" x14ac:dyDescent="0.35"/>
    <row r="104" spans="1:20" s="2" customFormat="1" x14ac:dyDescent="0.35">
      <c r="B104" s="10" t="s">
        <v>1289</v>
      </c>
      <c r="C104" s="10" t="s">
        <v>1294</v>
      </c>
      <c r="D104" s="10" t="s">
        <v>1933</v>
      </c>
    </row>
    <row r="105" spans="1:20" s="2" customFormat="1" x14ac:dyDescent="0.35">
      <c r="B105" s="92" t="s">
        <v>1939</v>
      </c>
      <c r="C105" s="81">
        <f>NATIONAL_TRETSPEC_PROP!A2</f>
        <v>0.31608461298653023</v>
      </c>
      <c r="D105" s="81">
        <f>INDEX(TRUST_TRETSPEC_PROP!$B$2:$B$150,MATCH(FORMAT_TRUST!$C$2,TRUST_TRETSPEC_PROP!$A$2:$A$150,FALSE))</f>
        <v>0.29455747711088504</v>
      </c>
      <c r="F105" s="61"/>
    </row>
    <row r="106" spans="1:20" s="2" customFormat="1" x14ac:dyDescent="0.35">
      <c r="B106" s="10" t="s">
        <v>1940</v>
      </c>
      <c r="C106" s="81">
        <f>NATIONAL_TRETSPEC_PROP!B2</f>
        <v>6.0029509853722254E-2</v>
      </c>
      <c r="D106" s="81">
        <f>INDEX(TRUST_TRETSPEC_PROP!$C$2:$C$150,MATCH(FORMAT_TRUST!$C$2,TRUST_TRETSPEC_PROP!$A$2:$A$150,FALSE))</f>
        <v>4.4303153611393697E-2</v>
      </c>
      <c r="F106" s="18"/>
      <c r="G106" s="18"/>
      <c r="H106" s="18"/>
      <c r="I106" s="61"/>
      <c r="J106" s="18"/>
      <c r="K106" s="18"/>
      <c r="L106" s="18"/>
      <c r="M106" s="18"/>
      <c r="N106" s="18"/>
      <c r="O106" s="18"/>
      <c r="P106" s="18"/>
      <c r="Q106" s="18"/>
      <c r="R106" s="18"/>
      <c r="S106" s="18"/>
      <c r="T106" s="18"/>
    </row>
    <row r="107" spans="1:20" s="2" customFormat="1" x14ac:dyDescent="0.35">
      <c r="B107" s="10" t="s">
        <v>1941</v>
      </c>
      <c r="C107" s="81">
        <f>NATIONAL_TRETSPEC_PROP!C2</f>
        <v>0.60711005458548395</v>
      </c>
      <c r="D107" s="81">
        <f>INDEX(TRUST_TRETSPEC_PROP!$D$2:$D$150,MATCH(FORMAT_TRUST!$C$2,TRUST_TRETSPEC_PROP!$A$2:$A$150,FALSE))</f>
        <v>0.66108850457782287</v>
      </c>
      <c r="I107" s="61"/>
      <c r="K107" s="91"/>
    </row>
    <row r="108" spans="1:20" s="2" customFormat="1" x14ac:dyDescent="0.35">
      <c r="B108" s="10" t="s">
        <v>1942</v>
      </c>
      <c r="C108" s="81">
        <f>NATIONAL_TRETSPEC_PROP!D2</f>
        <v>1.6775822574263553E-2</v>
      </c>
      <c r="D108" s="109">
        <f>INDEX(TRUST_TRETSPEC_PROP!$E$2:$E$150,MATCH(FORMAT_TRUST!$C$2,TRUST_TRETSPEC_PROP!$A$2:$A$150,FALSE))</f>
        <v>5.0864699898270592E-5</v>
      </c>
      <c r="I108" s="61"/>
    </row>
    <row r="109" spans="1:20" x14ac:dyDescent="0.35">
      <c r="L109" s="33"/>
      <c r="M109" s="71"/>
    </row>
    <row r="110" spans="1:20" s="24" customFormat="1" x14ac:dyDescent="0.35">
      <c r="B110" s="76" t="s">
        <v>1352</v>
      </c>
      <c r="C110" s="2"/>
      <c r="D110" s="2"/>
      <c r="E110" s="2"/>
      <c r="F110" s="2"/>
    </row>
    <row r="111" spans="1:20" s="24" customFormat="1" x14ac:dyDescent="0.35">
      <c r="B111" s="27" t="s">
        <v>1287</v>
      </c>
      <c r="C111" s="27">
        <v>76.5</v>
      </c>
      <c r="D111" s="27">
        <v>80.5</v>
      </c>
      <c r="E111" s="27">
        <v>84.5</v>
      </c>
      <c r="F111" s="27">
        <v>88</v>
      </c>
    </row>
    <row r="112" spans="1:20" s="24" customFormat="1" x14ac:dyDescent="0.35">
      <c r="B112" s="28" t="s">
        <v>1288</v>
      </c>
      <c r="C112" s="28" t="s">
        <v>1282</v>
      </c>
      <c r="D112" s="28" t="s">
        <v>1283</v>
      </c>
      <c r="E112" s="28" t="s">
        <v>1284</v>
      </c>
      <c r="F112" s="28" t="s">
        <v>1285</v>
      </c>
    </row>
    <row r="113" spans="2:17" s="24" customFormat="1" x14ac:dyDescent="0.35">
      <c r="B113" s="63" t="s">
        <v>1279</v>
      </c>
      <c r="C113" s="21">
        <f>INDEX(TRUST_RAW!$CF$4:$CF$152,MATCH(FORMAT_TRUST!$C$2,TRUST_RAW!$B$4:$B$152,FALSE))</f>
        <v>15797</v>
      </c>
      <c r="D113" s="21">
        <f>INDEX(TRUST_RAW!$CG$4:$CG$152,MATCH(FORMAT_TRUST!$C$2,TRUST_RAW!$B$4:$B$152,FALSE))</f>
        <v>18830</v>
      </c>
      <c r="E113" s="21">
        <f>INDEX(TRUST_RAW!$CH$4:$CH$152,MATCH(FORMAT_TRUST!$C$2,TRUST_RAW!$B$4:$B$152,FALSE))</f>
        <v>16687</v>
      </c>
      <c r="F113" s="21">
        <f>INDEX(TRUST_RAW!$CI$4:$CI$152,MATCH(FORMAT_TRUST!$C$2,TRUST_RAW!$B$4:$B$152,FALSE))</f>
        <v>11829</v>
      </c>
      <c r="G113" s="18"/>
      <c r="H113" s="18"/>
    </row>
    <row r="114" spans="2:17" s="24" customFormat="1" x14ac:dyDescent="0.35">
      <c r="B114" s="63" t="s">
        <v>1281</v>
      </c>
      <c r="C114" s="21">
        <f>INDEX(TRUST_RAW!$CJ$4:$CJ$152,MATCH(FORMAT_TRUST!$C$2,TRUST_RAW!$B$4:$B$152,FALSE))</f>
        <v>14199</v>
      </c>
      <c r="D114" s="21">
        <f>INDEX(TRUST_RAW!$CK$4:$CK$152,MATCH(FORMAT_TRUST!$C$2,TRUST_RAW!$B$4:$B$152,FALSE))</f>
        <v>15133</v>
      </c>
      <c r="E114" s="21">
        <f>INDEX(TRUST_RAW!$CL$4:$CL$152,MATCH(FORMAT_TRUST!$C$2,TRUST_RAW!$B$4:$B$152,FALSE))</f>
        <v>11125</v>
      </c>
      <c r="F114" s="21">
        <f>INDEX(TRUST_RAW!$CM$4:$CM$152,MATCH(FORMAT_TRUST!$C$2,TRUST_RAW!$B$4:$B$152,FALSE))</f>
        <v>6037</v>
      </c>
      <c r="G114" s="18"/>
      <c r="H114" s="18"/>
    </row>
    <row r="115" spans="2:17" s="24" customFormat="1" x14ac:dyDescent="0.35">
      <c r="B115" s="29" t="s">
        <v>1280</v>
      </c>
      <c r="C115" s="29">
        <f>0-C114</f>
        <v>-14199</v>
      </c>
      <c r="D115" s="29">
        <f>0-D114</f>
        <v>-15133</v>
      </c>
      <c r="E115" s="29">
        <f>0-E114</f>
        <v>-11125</v>
      </c>
      <c r="F115" s="29">
        <f>0-F114</f>
        <v>-6037</v>
      </c>
    </row>
    <row r="116" spans="2:17" s="24" customFormat="1" x14ac:dyDescent="0.35">
      <c r="B116" s="17" t="s">
        <v>1291</v>
      </c>
      <c r="C116" s="17">
        <f>SUM(TRUST_RAW!CF4:CF152)</f>
        <v>2063629</v>
      </c>
      <c r="D116" s="17">
        <f>SUM(TRUST_RAW!CG4:CG152)</f>
        <v>2606988</v>
      </c>
      <c r="E116" s="17">
        <f>SUM(TRUST_RAW!CH4:CH152)</f>
        <v>2632275</v>
      </c>
      <c r="F116" s="17">
        <f>SUM(TRUST_RAW!CI4:CI152)</f>
        <v>2308774</v>
      </c>
    </row>
    <row r="117" spans="2:17" s="24" customFormat="1" x14ac:dyDescent="0.35">
      <c r="B117" s="17" t="s">
        <v>1293</v>
      </c>
      <c r="C117" s="83">
        <f>SUM(TRUST_RAW!CJ4:CJ152)</f>
        <v>2083123</v>
      </c>
      <c r="D117" s="83">
        <f>SUM(TRUST_RAW!CK4:CK152)</f>
        <v>2175164</v>
      </c>
      <c r="E117" s="83">
        <f>SUM(TRUST_RAW!CL4:CL152)</f>
        <v>1775484</v>
      </c>
      <c r="F117" s="83">
        <f>SUM(TRUST_RAW!CM4:CM152)</f>
        <v>1091116</v>
      </c>
    </row>
    <row r="118" spans="2:17" s="24" customFormat="1" x14ac:dyDescent="0.35">
      <c r="B118" s="17" t="s">
        <v>1292</v>
      </c>
      <c r="C118" s="17">
        <f>0-C117</f>
        <v>-2083123</v>
      </c>
      <c r="D118" s="17">
        <f>0-D117</f>
        <v>-2175164</v>
      </c>
      <c r="E118" s="17">
        <f>0-E117</f>
        <v>-1775484</v>
      </c>
      <c r="F118" s="17">
        <f>0-F117</f>
        <v>-1091116</v>
      </c>
    </row>
    <row r="119" spans="2:17" s="24" customFormat="1" x14ac:dyDescent="0.35">
      <c r="B119" s="60" t="s">
        <v>1879</v>
      </c>
      <c r="C119" s="59">
        <f>C113/(SUM($C$113:$F$114))</f>
        <v>0.14408456999005811</v>
      </c>
      <c r="D119" s="59">
        <f>D113/(SUM($C$113:$F$114))</f>
        <v>0.1717485885239472</v>
      </c>
      <c r="E119" s="59">
        <f>E113/(SUM($C$113:$F$114))</f>
        <v>0.15220226748269289</v>
      </c>
      <c r="F119" s="59">
        <f>F113/(SUM($C$113:$F$114))</f>
        <v>0.10789240858469312</v>
      </c>
    </row>
    <row r="120" spans="2:17" s="24" customFormat="1" x14ac:dyDescent="0.35">
      <c r="B120" s="60" t="s">
        <v>1880</v>
      </c>
      <c r="C120" s="59">
        <f>C115/(SUM($C$113:$F$114))</f>
        <v>-0.12950919853699025</v>
      </c>
      <c r="D120" s="59">
        <f>D115/(SUM($C$113:$F$114))</f>
        <v>-0.13802822040004742</v>
      </c>
      <c r="E120" s="59">
        <f>E115/(SUM($C$113:$F$114))</f>
        <v>-0.10147121865793482</v>
      </c>
      <c r="F120" s="59">
        <f>F115/(SUM($C$113:$F$114))</f>
        <v>-5.5063527823636181E-2</v>
      </c>
    </row>
    <row r="121" spans="2:17" s="24" customFormat="1" x14ac:dyDescent="0.35">
      <c r="B121" s="60" t="s">
        <v>1882</v>
      </c>
      <c r="C121" s="81">
        <f>C116/(SUM(TRUST_RAW!$CF$4:$CM$152))</f>
        <v>0.12330071789573396</v>
      </c>
      <c r="D121" s="81">
        <f>D116/(SUM(TRUST_RAW!$CF$4:$CM$152))</f>
        <v>0.15576612460164288</v>
      </c>
      <c r="E121" s="81">
        <f>E116/(SUM(TRUST_RAW!$CF$4:$CM$152))</f>
        <v>0.15727700919060214</v>
      </c>
      <c r="F121" s="81">
        <f>F116/(SUM(TRUST_RAW!$CF$4:$CM$152))</f>
        <v>0.13794799920867815</v>
      </c>
    </row>
    <row r="122" spans="2:17" s="24" customFormat="1" x14ac:dyDescent="0.35">
      <c r="B122" s="60" t="s">
        <v>1884</v>
      </c>
      <c r="C122" s="81">
        <f>-(C117/(SUM(TRUST_RAW!$CF$4:$CM$152)))</f>
        <v>-0.12446547386430169</v>
      </c>
      <c r="D122" s="81">
        <f>-(D117/(SUM(TRUST_RAW!$CF$4:$CM$152)))</f>
        <v>-0.1299648738901015</v>
      </c>
      <c r="E122" s="81">
        <f>-(E117/(SUM(TRUST_RAW!$CF$4:$CM$152)))</f>
        <v>-0.10608420981309592</v>
      </c>
      <c r="F122" s="81">
        <f>-(F117/(SUM(TRUST_RAW!$CF$4:$CM$152)))</f>
        <v>-6.5193591535843726E-2</v>
      </c>
    </row>
    <row r="123" spans="2:17" s="24" customFormat="1" x14ac:dyDescent="0.35"/>
    <row r="124" spans="2:17" s="24" customFormat="1" x14ac:dyDescent="0.35">
      <c r="B124" s="75" t="s">
        <v>1354</v>
      </c>
    </row>
    <row r="125" spans="2:17" s="2" customFormat="1" x14ac:dyDescent="0.35"/>
    <row r="126" spans="2:17" s="2" customFormat="1" x14ac:dyDescent="0.35">
      <c r="B126" s="10" t="s">
        <v>1289</v>
      </c>
      <c r="C126" s="10" t="s">
        <v>1294</v>
      </c>
      <c r="D126" s="10" t="s">
        <v>1933</v>
      </c>
    </row>
    <row r="127" spans="2:17" s="2" customFormat="1" x14ac:dyDescent="0.35">
      <c r="B127" s="10">
        <v>1</v>
      </c>
      <c r="C127" s="84">
        <f>SUM(TRUST_RAW!$CN$4:$CN$152)</f>
        <v>3206061</v>
      </c>
      <c r="D127" s="93">
        <f>INDEX(TRUST_RAW!$CN$4:$CN$152,MATCH(FORMAT_TRUST!$C$2,TRUST_RAW!$B$4:$B$152,FALSE))</f>
        <v>58969</v>
      </c>
    </row>
    <row r="128" spans="2:17" s="2" customFormat="1" x14ac:dyDescent="0.35">
      <c r="B128" s="10">
        <v>2</v>
      </c>
      <c r="C128" s="84">
        <f>SUM(TRUST_RAW!$CO$4:$CO$152)</f>
        <v>3327059</v>
      </c>
      <c r="D128" s="93">
        <f>INDEX(TRUST_RAW!$CO$4:$CO$152,MATCH(FORMAT_TRUST!$C$2,TRUST_RAW!$B$4:$B$152,FALSE))</f>
        <v>15947</v>
      </c>
      <c r="E128" s="18"/>
      <c r="F128" s="18"/>
      <c r="G128" s="18"/>
      <c r="H128" s="18"/>
      <c r="I128" s="18"/>
      <c r="J128" s="18"/>
      <c r="K128" s="18"/>
      <c r="L128" s="18"/>
      <c r="M128" s="18"/>
      <c r="N128" s="18"/>
      <c r="O128" s="18"/>
      <c r="P128" s="18"/>
      <c r="Q128" s="18"/>
    </row>
    <row r="129" spans="1:10" s="2" customFormat="1" x14ac:dyDescent="0.35">
      <c r="B129" s="10">
        <v>3</v>
      </c>
      <c r="C129" s="84">
        <f>SUM(TRUST_RAW!$CP$4:$CP$152)</f>
        <v>3523717</v>
      </c>
      <c r="D129" s="93">
        <f>INDEX(TRUST_RAW!$CP$4:$CP$152,MATCH(FORMAT_TRUST!$C$2,TRUST_RAW!$B$4:$B$152,FALSE))</f>
        <v>18081</v>
      </c>
    </row>
    <row r="130" spans="1:10" s="2" customFormat="1" x14ac:dyDescent="0.35">
      <c r="B130" s="10">
        <v>4</v>
      </c>
      <c r="C130" s="84">
        <f>SUM(TRUST_RAW!$CQ$4:$CQ$152)</f>
        <v>3454362</v>
      </c>
      <c r="D130" s="93">
        <f>INDEX(TRUST_RAW!$CQ$4:$CQ$152,MATCH(FORMAT_TRUST!$C$2,TRUST_RAW!$B$4:$B$152,FALSE))</f>
        <v>10547</v>
      </c>
    </row>
    <row r="131" spans="1:10" s="2" customFormat="1" x14ac:dyDescent="0.35">
      <c r="B131" s="10">
        <v>5</v>
      </c>
      <c r="C131" s="84">
        <f>SUM(TRUST_RAW!$CR$4:$CR$152)</f>
        <v>3225354</v>
      </c>
      <c r="D131" s="93">
        <f>INDEX(TRUST_RAW!$CR$4:$CR$152,MATCH(FORMAT_TRUST!$C$2,TRUST_RAW!$B$4:$B$152,FALSE))</f>
        <v>6093</v>
      </c>
    </row>
    <row r="132" spans="1:10" s="2" customFormat="1" x14ac:dyDescent="0.35">
      <c r="B132" s="1"/>
      <c r="C132" s="94"/>
      <c r="D132" s="95"/>
    </row>
    <row r="133" spans="1:10" x14ac:dyDescent="0.35">
      <c r="B133" s="76" t="s">
        <v>1356</v>
      </c>
    </row>
    <row r="134" spans="1:10" x14ac:dyDescent="0.35">
      <c r="A134" s="24"/>
      <c r="C134" t="s">
        <v>1771</v>
      </c>
    </row>
    <row r="135" spans="1:10" x14ac:dyDescent="0.35">
      <c r="C135" s="28" t="s">
        <v>1282</v>
      </c>
      <c r="D135" s="28" t="s">
        <v>1283</v>
      </c>
      <c r="E135" s="28" t="s">
        <v>1284</v>
      </c>
      <c r="F135" s="28" t="s">
        <v>1285</v>
      </c>
    </row>
    <row r="136" spans="1:10" ht="14.5" customHeight="1" x14ac:dyDescent="0.35">
      <c r="A136" s="275" t="s">
        <v>1905</v>
      </c>
      <c r="B136" t="s">
        <v>1883</v>
      </c>
      <c r="C136" s="65">
        <f>(INDEX(TRUST_RAW!EA$4:EA$152,MATCH(FORMAT_TRUST!$C$2,TRUST_RAW!$B$4:$B$152,FALSE)))/(C$8/1000)</f>
        <v>110346.03455914931</v>
      </c>
      <c r="D136" s="65">
        <f>(INDEX(TRUST_RAW!EB$4:EB$152,MATCH(FORMAT_TRUST!$C$2,TRUST_RAW!$B$4:$B$152,FALSE)))/(D$8/1000)</f>
        <v>111543.00816914946</v>
      </c>
      <c r="E136" s="65">
        <f>(INDEX(TRUST_RAW!EC$4:EC$152,MATCH(FORMAT_TRUST!$C$2,TRUST_RAW!$B$4:$B$152,FALSE)))/(E$8/1000)</f>
        <v>113983.58092259579</v>
      </c>
      <c r="F136" s="65">
        <f>(INDEX(TRUST_RAW!ED$4:ED$152,MATCH(FORMAT_TRUST!$C$2,TRUST_RAW!$B$4:$B$152,FALSE)))/(F$8/1000)</f>
        <v>114196.77419354839</v>
      </c>
    </row>
    <row r="137" spans="1:10" x14ac:dyDescent="0.35">
      <c r="A137" s="275"/>
      <c r="B137" s="24" t="s">
        <v>1292</v>
      </c>
      <c r="C137" s="66">
        <f>(SUM(TRUST_RAW!EA$4:EA$152))/(C$11/1000)</f>
        <v>115020.98444551903</v>
      </c>
      <c r="D137" s="66">
        <f>(SUM(TRUST_RAW!EB$4:EB$152))/(D$11/1000)</f>
        <v>116938.92370400963</v>
      </c>
      <c r="E137" s="66">
        <f>(SUM(TRUST_RAW!EC$4:EC$152))/(E$11/1000)</f>
        <v>118465.01906717513</v>
      </c>
      <c r="F137" s="66">
        <f>(SUM(TRUST_RAW!ED$4:ED$152))/(F$11/1000)</f>
        <v>119635.81451537962</v>
      </c>
    </row>
    <row r="138" spans="1:10" x14ac:dyDescent="0.35">
      <c r="A138" s="275"/>
      <c r="B138" s="24" t="s">
        <v>1279</v>
      </c>
      <c r="C138" s="65">
        <f>(INDEX(TRUST_RAW!DW$4:DW$152,MATCH($C$2,TRUST_RAW!$B$4:$B$152,FALSE)))/(C$7/1000)</f>
        <v>111436.39357760396</v>
      </c>
      <c r="D138" s="65">
        <f>(INDEX(TRUST_RAW!DX$4:DX$152,MATCH($C$2,TRUST_RAW!$B$4:$B$152,FALSE)))/(D$7/1000)</f>
        <v>113265</v>
      </c>
      <c r="E138" s="65">
        <f>(INDEX(TRUST_RAW!DY$4:DY$152,MATCH($C$2,TRUST_RAW!$B$4:$B$152,FALSE)))/(E$7/1000)</f>
        <v>113336.83707596752</v>
      </c>
      <c r="F138" s="65">
        <f>(INDEX(TRUST_RAW!DZ$4:DZ$152,MATCH($C$2,TRUST_RAW!$B$4:$B$152,FALSE)))/(F$7/1000)</f>
        <v>114686.75543097407</v>
      </c>
    </row>
    <row r="139" spans="1:10" x14ac:dyDescent="0.35">
      <c r="A139" s="275"/>
      <c r="B139" s="24" t="s">
        <v>1291</v>
      </c>
      <c r="C139" s="65">
        <f>(SUM(TRUST_RAW!DW$4:DW$152))/(C$10/1000)</f>
        <v>114031.24149345915</v>
      </c>
      <c r="D139" s="65">
        <f>(SUM(TRUST_RAW!DX$4:DX$152))/(D$10/1000)</f>
        <v>116400.14418149496</v>
      </c>
      <c r="E139" s="65">
        <f>(SUM(TRUST_RAW!DY$4:DY$152))/(E$10/1000)</f>
        <v>118019.92458181584</v>
      </c>
      <c r="F139" s="65">
        <f>(SUM(TRUST_RAW!DZ$4:DZ$152))/(F$10/1000)</f>
        <v>119370.57297064898</v>
      </c>
    </row>
    <row r="141" spans="1:10" s="24" customFormat="1" x14ac:dyDescent="0.35">
      <c r="B141" s="75" t="s">
        <v>1358</v>
      </c>
    </row>
    <row r="142" spans="1:10" s="2" customFormat="1" ht="29" x14ac:dyDescent="0.35">
      <c r="C142" s="276" t="s">
        <v>1943</v>
      </c>
      <c r="D142" s="276"/>
      <c r="E142" s="104" t="s">
        <v>1944</v>
      </c>
      <c r="F142" s="276" t="s">
        <v>1945</v>
      </c>
      <c r="G142" s="276"/>
      <c r="H142" s="103"/>
    </row>
    <row r="143" spans="1:10" s="2" customFormat="1" x14ac:dyDescent="0.35">
      <c r="B143" s="10" t="s">
        <v>1289</v>
      </c>
      <c r="C143" s="10" t="s">
        <v>1294</v>
      </c>
      <c r="D143" s="10" t="s">
        <v>1933</v>
      </c>
      <c r="E143" s="10" t="s">
        <v>1933</v>
      </c>
      <c r="F143" s="10" t="s">
        <v>1294</v>
      </c>
      <c r="G143" s="10" t="s">
        <v>1933</v>
      </c>
      <c r="H143" s="18"/>
      <c r="I143" s="18"/>
    </row>
    <row r="144" spans="1:10" s="2" customFormat="1" x14ac:dyDescent="0.35">
      <c r="B144" s="10">
        <v>1</v>
      </c>
      <c r="C144" s="98">
        <f>SUM(TRUST_RAW!$EE$4:$EE$152)</f>
        <v>48933537</v>
      </c>
      <c r="D144" s="99">
        <f>INDEX(TRUST_RAW!$EE$4:$EE$152,MATCH(FORMAT_TRUST!$C$2,TRUST_RAW!$B$4:$B$152,FALSE))</f>
        <v>908691</v>
      </c>
      <c r="E144" s="99">
        <f>IFERROR((D144/((INDEX(TRUST_RAW!$N$4:$N$152,MATCH(FORMAT_TRUST!$C$2,TRUST_RAW!$B$4:$B$152,FALSE)))/1000)),"**")</f>
        <v>112281.10712961819</v>
      </c>
      <c r="F144" s="100">
        <f>C144/SUM($C$144:$C$148)</f>
        <v>0.19607085813181949</v>
      </c>
      <c r="G144" s="12">
        <f>D144/SUM($D$144:$D$148)</f>
        <v>0.54615431311113904</v>
      </c>
      <c r="H144" s="18"/>
      <c r="I144" s="101"/>
      <c r="J144" s="102"/>
    </row>
    <row r="145" spans="1:18" s="2" customFormat="1" x14ac:dyDescent="0.35">
      <c r="B145" s="10">
        <v>2</v>
      </c>
      <c r="C145" s="98">
        <f>SUM(TRUST_RAW!$EF$4:$EF$152)</f>
        <v>49887989</v>
      </c>
      <c r="D145" s="99">
        <f>INDEX(TRUST_RAW!$EF$4:$EF$152,MATCH(FORMAT_TRUST!$C$2,TRUST_RAW!$B$4:$B$152,FALSE))</f>
        <v>244893</v>
      </c>
      <c r="E145" s="99">
        <f>IFERROR((D145/((INDEX(TRUST_RAW!$O$4:$O$152,MATCH(FORMAT_TRUST!$C$2,TRUST_RAW!$B$4:$B$152,FALSE)))/1000)),"**")</f>
        <v>111823.28767123287</v>
      </c>
      <c r="F145" s="100">
        <f>C145/SUM($C$144:$C$148)</f>
        <v>0.19989523368606626</v>
      </c>
      <c r="G145" s="12">
        <f>D145/SUM($D$144:$D$148)</f>
        <v>0.14718905348542702</v>
      </c>
      <c r="H145" s="18"/>
      <c r="I145" s="101"/>
      <c r="J145" s="101"/>
      <c r="K145" s="18"/>
      <c r="L145" s="18"/>
      <c r="M145" s="18"/>
      <c r="N145" s="18"/>
      <c r="O145" s="18"/>
      <c r="P145" s="18"/>
      <c r="Q145" s="18"/>
      <c r="R145" s="18"/>
    </row>
    <row r="146" spans="1:18" s="2" customFormat="1" x14ac:dyDescent="0.35">
      <c r="B146" s="10">
        <v>3</v>
      </c>
      <c r="C146" s="98">
        <f>SUM(TRUST_RAW!$EG$4:$EG$152)</f>
        <v>51653133</v>
      </c>
      <c r="D146" s="99">
        <f>INDEX(TRUST_RAW!$EG$4:$EG$152,MATCH(FORMAT_TRUST!$C$2,TRUST_RAW!$B$4:$B$152,FALSE))</f>
        <v>266963</v>
      </c>
      <c r="E146" s="99">
        <f>IFERROR((D146/((INDEX(TRUST_RAW!$P$4:$P$152,MATCH(FORMAT_TRUST!$C$2,TRUST_RAW!$B$4:$B$152,FALSE)))/1000)),"**")</f>
        <v>112880.76109936574</v>
      </c>
      <c r="F146" s="100">
        <f>C146/SUM($C$144:$C$148)</f>
        <v>0.20696795558651326</v>
      </c>
      <c r="G146" s="12">
        <f>D146/SUM($D$144:$D$148)</f>
        <v>0.1604538769406641</v>
      </c>
      <c r="H146" s="18"/>
      <c r="I146" s="101"/>
      <c r="J146" s="102"/>
    </row>
    <row r="147" spans="1:18" s="2" customFormat="1" x14ac:dyDescent="0.35">
      <c r="B147" s="10">
        <v>4</v>
      </c>
      <c r="C147" s="98">
        <f>SUM(TRUST_RAW!$EH$4:$EH$152)</f>
        <v>51023432</v>
      </c>
      <c r="D147" s="99">
        <f>INDEX(TRUST_RAW!$EH$4:$EH$152,MATCH(FORMAT_TRUST!$C$2,TRUST_RAW!$B$4:$B$152,FALSE))</f>
        <v>152087</v>
      </c>
      <c r="E147" s="99">
        <f>IFERROR((D147/((INDEX(TRUST_RAW!$Q$4:$Q$152,MATCH(FORMAT_TRUST!$C$2,TRUST_RAW!$B$4:$B$152,FALSE)))/1000)),"**")</f>
        <v>114523.34337349398</v>
      </c>
      <c r="F147" s="100">
        <f>C147/SUM($C$144:$C$148)</f>
        <v>0.20444481863370184</v>
      </c>
      <c r="G147" s="12">
        <f>D147/SUM($D$144:$D$148)</f>
        <v>9.1409479149825196E-2</v>
      </c>
      <c r="H147" s="18"/>
      <c r="I147" s="101"/>
      <c r="J147" s="102"/>
    </row>
    <row r="148" spans="1:18" s="2" customFormat="1" x14ac:dyDescent="0.35">
      <c r="B148" s="10">
        <v>5</v>
      </c>
      <c r="C148" s="98">
        <f>SUM(TRUST_RAW!$EI$4:$EI$152)</f>
        <v>48072587</v>
      </c>
      <c r="D148" s="99">
        <f>INDEX(TRUST_RAW!$EI$4:$EI$152,MATCH(FORMAT_TRUST!$C$2,TRUST_RAW!$B$4:$B$152,FALSE))</f>
        <v>91165</v>
      </c>
      <c r="E148" s="99">
        <f>IFERROR((D148/((INDEX(TRUST_RAW!$R$4:$R$152,MATCH(FORMAT_TRUST!$C$2,TRUST_RAW!$B$4:$B$152,FALSE)))/1000)),"**")</f>
        <v>112549.38271604938</v>
      </c>
      <c r="F148" s="100">
        <f>C148/SUM($C$144:$C$148)</f>
        <v>0.19262113396189917</v>
      </c>
      <c r="G148" s="12">
        <f>D148/SUM($D$144:$D$148)</f>
        <v>5.4793277312944651E-2</v>
      </c>
      <c r="H148" s="18"/>
      <c r="I148" s="101"/>
      <c r="J148" s="102"/>
    </row>
    <row r="150" spans="1:18" s="24" customFormat="1" x14ac:dyDescent="0.35">
      <c r="B150" s="76" t="s">
        <v>1360</v>
      </c>
    </row>
    <row r="151" spans="1:18" s="24" customFormat="1" x14ac:dyDescent="0.35">
      <c r="C151" s="24" t="s">
        <v>1771</v>
      </c>
    </row>
    <row r="152" spans="1:18" s="24" customFormat="1" x14ac:dyDescent="0.35">
      <c r="C152" s="28" t="s">
        <v>1282</v>
      </c>
      <c r="D152" s="28" t="s">
        <v>1283</v>
      </c>
      <c r="E152" s="28" t="s">
        <v>1284</v>
      </c>
      <c r="F152" s="28" t="s">
        <v>1285</v>
      </c>
    </row>
    <row r="153" spans="1:18" s="24" customFormat="1" ht="14.5" customHeight="1" x14ac:dyDescent="0.35">
      <c r="A153" s="275" t="s">
        <v>1905</v>
      </c>
      <c r="B153" s="24" t="s">
        <v>1883</v>
      </c>
      <c r="C153" s="65">
        <f>(INDEX(TRUST_RAW!EN$4:EN$152,MATCH(FORMAT_TRUST!$C$2,TRUST_RAW!$B$4:$B$152,FALSE)))/(C$32/1000)</f>
        <v>115146.94730250939</v>
      </c>
      <c r="D153" s="65">
        <f>(INDEX(TRUST_RAW!EO$4:EO$152,MATCH(FORMAT_TRUST!$C$2,TRUST_RAW!$B$4:$B$152,FALSE)))/(D$32/1000)</f>
        <v>121197.95845015066</v>
      </c>
      <c r="E153" s="65">
        <f>(INDEX(TRUST_RAW!EP$4:EP$152,MATCH(FORMAT_TRUST!$C$2,TRUST_RAW!$B$4:$B$152,FALSE)))/(E$32/1000)</f>
        <v>128538.06632130982</v>
      </c>
      <c r="F153" s="65">
        <f>(INDEX(TRUST_RAW!EQ$4:EQ$152,MATCH(FORMAT_TRUST!$C$2,TRUST_RAW!$B$4:$B$152,FALSE)))/(F$32/1000)</f>
        <v>134419.3966837826</v>
      </c>
    </row>
    <row r="154" spans="1:18" s="24" customFormat="1" x14ac:dyDescent="0.35">
      <c r="A154" s="275"/>
      <c r="B154" s="24" t="s">
        <v>1292</v>
      </c>
      <c r="C154" s="66">
        <f>(SUM(TRUST_RAW!EN$4:EN$152))/(C$35/1000)</f>
        <v>108092.80487754998</v>
      </c>
      <c r="D154" s="66">
        <f>(SUM(TRUST_RAW!EO$4:EO$152))/(D$35/1000)</f>
        <v>112814.50156962429</v>
      </c>
      <c r="E154" s="66">
        <f>(SUM(TRUST_RAW!EP$4:EP$152))/(E$35/1000)</f>
        <v>113442.7791899428</v>
      </c>
      <c r="F154" s="66">
        <f>(SUM(TRUST_RAW!EQ$4:EQ$152))/(F$35/1000)</f>
        <v>114181.32802831304</v>
      </c>
    </row>
    <row r="155" spans="1:18" s="24" customFormat="1" x14ac:dyDescent="0.35">
      <c r="A155" s="275"/>
      <c r="B155" s="24" t="s">
        <v>1279</v>
      </c>
      <c r="C155" s="65">
        <f>(INDEX(TRUST_RAW!EJ$4:EJ$152,MATCH($C$2,TRUST_RAW!$B$4:$B$152,FALSE)))/(C$31/1000)</f>
        <v>110298.07362349705</v>
      </c>
      <c r="D155" s="65">
        <f>(INDEX(TRUST_RAW!EK$4:EK$152,MATCH($C$2,TRUST_RAW!$B$4:$B$152,FALSE)))/(D$31/1000)</f>
        <v>120192.24871950547</v>
      </c>
      <c r="E155" s="65">
        <f>(INDEX(TRUST_RAW!EL$4:EL$152,MATCH($C$2,TRUST_RAW!$B$4:$B$152,FALSE)))/(E$31/1000)</f>
        <v>128577.58086258583</v>
      </c>
      <c r="F155" s="65">
        <f>(INDEX(TRUST_RAW!EM$4:EM$152,MATCH($C$2,TRUST_RAW!$B$4:$B$152,FALSE)))/(F$31/1000)</f>
        <v>137955.89134778723</v>
      </c>
      <c r="G155" s="18"/>
      <c r="H155" s="18"/>
    </row>
    <row r="156" spans="1:18" s="24" customFormat="1" x14ac:dyDescent="0.35">
      <c r="A156" s="275"/>
      <c r="B156" s="24" t="s">
        <v>1291</v>
      </c>
      <c r="C156" s="65">
        <f>(SUM(TRUST_RAW!EJ$4:EJ$152))/(C$34/1000)</f>
        <v>107291.55937210598</v>
      </c>
      <c r="D156" s="65">
        <f>(SUM(TRUST_RAW!EK$4:EK$152))/(D$34/1000)</f>
        <v>112478.96046664727</v>
      </c>
      <c r="E156" s="65">
        <f>(SUM(TRUST_RAW!EL$4:EL$152))/(E$34/1000)</f>
        <v>113248.5086158882</v>
      </c>
      <c r="F156" s="65">
        <f>(SUM(TRUST_RAW!EM$4:EM$152))/(F$34/1000)</f>
        <v>114315.11360834942</v>
      </c>
      <c r="G156" s="18"/>
      <c r="H156" s="18"/>
    </row>
    <row r="157" spans="1:18" s="24" customFormat="1" x14ac:dyDescent="0.35"/>
    <row r="158" spans="1:18" s="24" customFormat="1" x14ac:dyDescent="0.35">
      <c r="B158" s="75" t="s">
        <v>1362</v>
      </c>
    </row>
    <row r="159" spans="1:18" s="2" customFormat="1" x14ac:dyDescent="0.35">
      <c r="C159" s="276" t="s">
        <v>1943</v>
      </c>
      <c r="D159" s="276"/>
      <c r="E159" s="103" t="s">
        <v>1944</v>
      </c>
      <c r="F159" s="103"/>
      <c r="G159" s="103" t="s">
        <v>1945</v>
      </c>
    </row>
    <row r="160" spans="1:18" s="2" customFormat="1" x14ac:dyDescent="0.35">
      <c r="B160" s="10" t="s">
        <v>1289</v>
      </c>
      <c r="C160" s="10" t="s">
        <v>1294</v>
      </c>
      <c r="D160" s="10" t="s">
        <v>1933</v>
      </c>
      <c r="E160" s="10" t="s">
        <v>1933</v>
      </c>
      <c r="F160" s="10" t="s">
        <v>1294</v>
      </c>
      <c r="G160" s="10" t="s">
        <v>1933</v>
      </c>
    </row>
    <row r="161" spans="1:16" s="2" customFormat="1" x14ac:dyDescent="0.35">
      <c r="B161" s="10">
        <v>1</v>
      </c>
      <c r="C161" s="98">
        <f>SUM(TRUST_RAW!$ER$4:$ER$152)</f>
        <v>243458442.64534596</v>
      </c>
      <c r="D161" s="99">
        <f>INDEX(TRUST_RAW!$ER$4:$ER$152,MATCH(FORMAT_TRUST!$C$2,TRUST_RAW!$B$4:$B$152,FALSE))</f>
        <v>5583829.9084999999</v>
      </c>
      <c r="E161" s="99">
        <f>IFERROR((D161/((INDEX(TRUST_RAW!$AA$4:$AA$152,MATCH(FORMAT_TRUST!$C$2,TRUST_RAW!$B$4:$B$152,FALSE)))/1000)),"**")</f>
        <v>119152.2076798327</v>
      </c>
      <c r="F161" s="81">
        <f>C161/SUM($C$161:$C$165)</f>
        <v>0.1530210812125635</v>
      </c>
      <c r="G161" s="59">
        <f>D161/SUM($D$161:$D$165)</f>
        <v>0.45776809607257085</v>
      </c>
      <c r="H161" s="102"/>
    </row>
    <row r="162" spans="1:16" s="2" customFormat="1" x14ac:dyDescent="0.35">
      <c r="B162" s="10">
        <v>2</v>
      </c>
      <c r="C162" s="98">
        <f>SUM(TRUST_RAW!$ES$4:$ES$152)</f>
        <v>285160834.71666008</v>
      </c>
      <c r="D162" s="99">
        <f>INDEX(TRUST_RAW!$ES$4:$ES$152,MATCH(FORMAT_TRUST!$C$2,TRUST_RAW!$B$4:$B$152,FALSE))</f>
        <v>1785591.1011999999</v>
      </c>
      <c r="E162" s="99">
        <f>IFERROR((D162/((INDEX(TRUST_RAW!$AB$4:$AB$152,MATCH(FORMAT_TRUST!$C$2,TRUST_RAW!$B$4:$B$152,FALSE)))/1000)),"**")</f>
        <v>120063.95247444863</v>
      </c>
      <c r="F162" s="81">
        <f>C162/SUM($C$161:$C$165)</f>
        <v>0.17923231075369156</v>
      </c>
      <c r="G162" s="59">
        <f>D162/SUM($D$161:$D$165)</f>
        <v>0.14638458766736073</v>
      </c>
      <c r="H162" s="101"/>
      <c r="I162" s="18"/>
      <c r="J162" s="18"/>
      <c r="K162" s="18"/>
      <c r="L162" s="18"/>
      <c r="M162" s="18"/>
      <c r="N162" s="18"/>
      <c r="O162" s="18"/>
      <c r="P162" s="18"/>
    </row>
    <row r="163" spans="1:16" s="2" customFormat="1" x14ac:dyDescent="0.35">
      <c r="B163" s="10">
        <v>3</v>
      </c>
      <c r="C163" s="98">
        <f>SUM(TRUST_RAW!$ET$4:$ET$152)</f>
        <v>334273763.15128016</v>
      </c>
      <c r="D163" s="99">
        <f>INDEX(TRUST_RAW!$ET$4:$ET$152,MATCH(FORMAT_TRUST!$C$2,TRUST_RAW!$B$4:$B$152,FALSE))</f>
        <v>2384697.6381000001</v>
      </c>
      <c r="E163" s="99">
        <f>IFERROR((D163/((INDEX(TRUST_RAW!$AC$4:$AC$152,MATCH(FORMAT_TRUST!$C$2,TRUST_RAW!$B$4:$B$152,FALSE)))/1000)),"**")</f>
        <v>119455.87527425737</v>
      </c>
      <c r="F163" s="81">
        <f>C163/SUM($C$161:$C$165)</f>
        <v>0.21010128916709833</v>
      </c>
      <c r="G163" s="59">
        <f>D163/SUM($D$161:$D$165)</f>
        <v>0.19549995529771494</v>
      </c>
      <c r="H163" s="102"/>
    </row>
    <row r="164" spans="1:16" s="2" customFormat="1" x14ac:dyDescent="0.35">
      <c r="B164" s="10">
        <v>4</v>
      </c>
      <c r="C164" s="98">
        <f>SUM(TRUST_RAW!$EU$4:$EU$152)</f>
        <v>356759745.47063208</v>
      </c>
      <c r="D164" s="99">
        <f>INDEX(TRUST_RAW!$EU$4:$EU$152,MATCH(FORMAT_TRUST!$C$2,TRUST_RAW!$B$4:$B$152,FALSE))</f>
        <v>1356411.7690999999</v>
      </c>
      <c r="E164" s="99">
        <f>IFERROR((D164/((INDEX(TRUST_RAW!$AD$4:$AD$152,MATCH(FORMAT_TRUST!$C$2,TRUST_RAW!$B$4:$B$152,FALSE)))/1000)),"**")</f>
        <v>120602.09558993508</v>
      </c>
      <c r="F164" s="81">
        <f>C164/SUM($C$161:$C$165)</f>
        <v>0.22423441714264439</v>
      </c>
      <c r="G164" s="59">
        <f>D164/SUM($D$161:$D$165)</f>
        <v>0.11120002636293315</v>
      </c>
      <c r="H164" s="102"/>
    </row>
    <row r="165" spans="1:16" s="2" customFormat="1" x14ac:dyDescent="0.35">
      <c r="B165" s="10">
        <v>5</v>
      </c>
      <c r="C165" s="98">
        <f>SUM(TRUST_RAW!$EV$4:$EV$152)</f>
        <v>371359646.52631104</v>
      </c>
      <c r="D165" s="99">
        <f>INDEX(TRUST_RAW!$EV$4:$EV$152,MATCH(FORMAT_TRUST!$C$2,TRUST_RAW!$B$4:$B$152,FALSE))</f>
        <v>1087414.2551</v>
      </c>
      <c r="E165" s="99">
        <f>IFERROR((D165/((INDEX(TRUST_RAW!$AE$4:$AE$152,MATCH(FORMAT_TRUST!$C$2,TRUST_RAW!$B$4:$B$152,FALSE)))/1000)),"**")</f>
        <v>121512.37625433008</v>
      </c>
      <c r="F165" s="81">
        <f>C165/SUM($C$161:$C$165)</f>
        <v>0.23341090172400236</v>
      </c>
      <c r="G165" s="59">
        <f>D165/SUM($D$161:$D$165)</f>
        <v>8.9147334599420286E-2</v>
      </c>
      <c r="H165" s="102"/>
    </row>
    <row r="167" spans="1:16" s="24" customFormat="1" x14ac:dyDescent="0.35">
      <c r="B167" s="76" t="s">
        <v>1364</v>
      </c>
    </row>
    <row r="168" spans="1:16" s="24" customFormat="1" x14ac:dyDescent="0.35">
      <c r="C168" s="24" t="s">
        <v>1771</v>
      </c>
    </row>
    <row r="169" spans="1:16" s="24" customFormat="1" x14ac:dyDescent="0.35">
      <c r="C169" s="28" t="s">
        <v>1282</v>
      </c>
      <c r="D169" s="28" t="s">
        <v>1283</v>
      </c>
      <c r="E169" s="28" t="s">
        <v>1284</v>
      </c>
      <c r="F169" s="28" t="s">
        <v>1285</v>
      </c>
    </row>
    <row r="170" spans="1:16" s="24" customFormat="1" ht="14.5" customHeight="1" x14ac:dyDescent="0.35">
      <c r="A170" s="275" t="s">
        <v>1905</v>
      </c>
      <c r="B170" s="24" t="s">
        <v>1883</v>
      </c>
      <c r="C170" s="65">
        <f>(INDEX(TRUST_RAW!FN$4:FN$152,MATCH(FORMAT_TRUST!$C$2,TRUST_RAW!$B$4:$B$152,FALSE)))/(C$92/1000)</f>
        <v>2264700.1868813355</v>
      </c>
      <c r="D170" s="65">
        <f>(INDEX(TRUST_RAW!FO$4:FO$152,MATCH(FORMAT_TRUST!$C$2,TRUST_RAW!$B$4:$B$152,FALSE)))/(D$92/1000)</f>
        <v>2387619.4208307504</v>
      </c>
      <c r="E170" s="65">
        <f>(INDEX(TRUST_RAW!FP$4:FP$152,MATCH(FORMAT_TRUST!$C$2,TRUST_RAW!$B$4:$B$152,FALSE)))/(E$92/1000)</f>
        <v>2660457.5010731709</v>
      </c>
      <c r="F170" s="65">
        <f>(INDEX(TRUST_RAW!FQ$4:FQ$152,MATCH(FORMAT_TRUST!$C$2,TRUST_RAW!$B$4:$B$152,FALSE)))/(F$92/1000)</f>
        <v>2824944.3435897436</v>
      </c>
      <c r="M170" s="65"/>
      <c r="N170" s="65"/>
      <c r="O170" s="65"/>
      <c r="P170" s="65"/>
    </row>
    <row r="171" spans="1:16" s="24" customFormat="1" x14ac:dyDescent="0.35">
      <c r="A171" s="275"/>
      <c r="B171" s="24" t="s">
        <v>1292</v>
      </c>
      <c r="C171" s="66">
        <f>(SUM(TRUST_RAW!FN$4:FN$152))/(C$95/1000)</f>
        <v>2531966.4168340294</v>
      </c>
      <c r="D171" s="66">
        <f>(SUM(TRUST_RAW!FO$4:FO$152))/(D$95/1000)</f>
        <v>2637482.5545333079</v>
      </c>
      <c r="E171" s="66">
        <f>(SUM(TRUST_RAW!FP$4:FP$152))/(E$95/1000)</f>
        <v>2746998.6813870668</v>
      </c>
      <c r="F171" s="66">
        <f>(SUM(TRUST_RAW!FQ$4:FQ$152))/(F$95/1000)</f>
        <v>2794930.4826080874</v>
      </c>
    </row>
    <row r="172" spans="1:16" s="24" customFormat="1" x14ac:dyDescent="0.35">
      <c r="A172" s="275"/>
      <c r="B172" s="24" t="s">
        <v>1279</v>
      </c>
      <c r="C172" s="65">
        <f>(INDEX(TRUST_RAW!FJ$4:FJ$152,MATCH($C$2,TRUST_RAW!$B$4:$B$152,FALSE)))/(C$91/1000)</f>
        <v>2398725.8968189703</v>
      </c>
      <c r="D172" s="65">
        <f>(INDEX(TRUST_RAW!FK$4:FK$152,MATCH($C$2,TRUST_RAW!$B$4:$B$152,FALSE)))/(D$91/1000)</f>
        <v>2436947.701584057</v>
      </c>
      <c r="E172" s="65">
        <f>(INDEX(TRUST_RAW!FL$4:FL$152,MATCH($C$2,TRUST_RAW!$B$4:$B$152,FALSE)))/(E$91/1000)</f>
        <v>2620321.1126915999</v>
      </c>
      <c r="F172" s="65">
        <f>(INDEX(TRUST_RAW!FM$4:FM$152,MATCH($C$2,TRUST_RAW!$B$4:$B$152,FALSE)))/(F$91/1000)</f>
        <v>2704980.74546305</v>
      </c>
      <c r="G172" s="18"/>
      <c r="H172" s="18"/>
    </row>
    <row r="173" spans="1:16" s="24" customFormat="1" x14ac:dyDescent="0.35">
      <c r="A173" s="275"/>
      <c r="B173" s="24" t="s">
        <v>1291</v>
      </c>
      <c r="C173" s="65">
        <f>(SUM(TRUST_RAW!FJ$4:FJ$152))/(C$94/1000)</f>
        <v>2503458.5445112418</v>
      </c>
      <c r="D173" s="65">
        <f>(SUM(TRUST_RAW!FK$4:FK$152))/(D$94/1000)</f>
        <v>2644294.6314377971</v>
      </c>
      <c r="E173" s="65">
        <f>(SUM(TRUST_RAW!FL$4:FL$152))/(E$94/1000)</f>
        <v>2759551.9847694272</v>
      </c>
      <c r="F173" s="65">
        <f>(SUM(TRUST_RAW!FM$4:FM$152))/(F$94/1000)</f>
        <v>2811687.1352233239</v>
      </c>
      <c r="G173" s="18"/>
      <c r="H173" s="18"/>
    </row>
    <row r="174" spans="1:16" s="24" customFormat="1" x14ac:dyDescent="0.35">
      <c r="A174" s="105"/>
      <c r="C174" s="65"/>
      <c r="D174" s="65"/>
      <c r="E174" s="65"/>
      <c r="F174" s="65"/>
      <c r="G174" s="18"/>
      <c r="H174" s="18"/>
    </row>
    <row r="175" spans="1:16" s="24" customFormat="1" x14ac:dyDescent="0.35"/>
    <row r="176" spans="1:16" s="24" customFormat="1" x14ac:dyDescent="0.35">
      <c r="B176" s="75" t="s">
        <v>1366</v>
      </c>
    </row>
    <row r="177" spans="1:15" s="2" customFormat="1" x14ac:dyDescent="0.35">
      <c r="C177" s="276" t="s">
        <v>1943</v>
      </c>
      <c r="D177" s="276"/>
      <c r="E177" s="103" t="s">
        <v>1944</v>
      </c>
      <c r="F177" s="103"/>
      <c r="G177" s="103" t="s">
        <v>1945</v>
      </c>
    </row>
    <row r="178" spans="1:15" s="2" customFormat="1" x14ac:dyDescent="0.35">
      <c r="B178" s="10" t="s">
        <v>1289</v>
      </c>
      <c r="C178" s="10" t="s">
        <v>1294</v>
      </c>
      <c r="D178" s="10" t="s">
        <v>1933</v>
      </c>
      <c r="E178" s="10" t="s">
        <v>1933</v>
      </c>
      <c r="F178" s="10" t="s">
        <v>1294</v>
      </c>
      <c r="G178" s="10" t="s">
        <v>1933</v>
      </c>
    </row>
    <row r="179" spans="1:15" s="2" customFormat="1" x14ac:dyDescent="0.35">
      <c r="B179" s="10">
        <v>1</v>
      </c>
      <c r="C179" s="98">
        <f>SUM(TRUST_RAW!$FR$4:$FR$152)</f>
        <v>871634550.37598777</v>
      </c>
      <c r="D179" s="99">
        <f>INDEX(TRUST_RAW!$FR$4:$FR$152,MATCH(FORMAT_TRUST!$C$2,TRUST_RAW!$B$4:$B$152,FALSE))</f>
        <v>15111095.759</v>
      </c>
      <c r="E179" s="99">
        <f>IFERROR((D179/((INDEX(TRUST_RAW!$BA$4:$BA$152,MATCH(FORMAT_TRUST!$C$2,TRUST_RAW!$B$4:$B$152,FALSE)))/1000)),"**")</f>
        <v>2510565.8346901475</v>
      </c>
      <c r="F179" s="81">
        <f>C179/SUM($C$179:$C$183)</f>
        <v>0.19111479078949978</v>
      </c>
      <c r="G179" s="59">
        <f>D179/SUM($D$179:$D$183)</f>
        <v>0.54180626010569655</v>
      </c>
    </row>
    <row r="180" spans="1:15" s="2" customFormat="1" x14ac:dyDescent="0.35">
      <c r="B180" s="10">
        <v>2</v>
      </c>
      <c r="C180" s="98">
        <f>SUM(TRUST_RAW!$FS$4:$FS$152)</f>
        <v>906554404.563398</v>
      </c>
      <c r="D180" s="99">
        <f>INDEX(TRUST_RAW!$FS$4:$FS$152,MATCH(FORMAT_TRUST!$C$2,TRUST_RAW!$B$4:$B$152,FALSE))</f>
        <v>4125802.3213</v>
      </c>
      <c r="E180" s="99">
        <f>IFERROR((D180/((INDEX(TRUST_RAW!$BB$4:$BB$152,MATCH(FORMAT_TRUST!$C$2,TRUST_RAW!$B$4:$B$152,FALSE)))/1000)),"**")</f>
        <v>2418406.9878663542</v>
      </c>
      <c r="F180" s="81">
        <f>C180/SUM($C$179:$C$183)</f>
        <v>0.19877132600204725</v>
      </c>
      <c r="G180" s="59">
        <f>D180/SUM($D$179:$D$183)</f>
        <v>0.14793007478015507</v>
      </c>
      <c r="H180" s="18"/>
      <c r="I180" s="18"/>
      <c r="J180" s="18"/>
      <c r="K180" s="18"/>
      <c r="L180" s="18"/>
      <c r="M180" s="18"/>
      <c r="N180" s="18"/>
      <c r="O180" s="18"/>
    </row>
    <row r="181" spans="1:15" s="2" customFormat="1" x14ac:dyDescent="0.35">
      <c r="B181" s="10">
        <v>3</v>
      </c>
      <c r="C181" s="98">
        <f>SUM(TRUST_RAW!$FT$4:$FT$152)</f>
        <v>962973155.24788618</v>
      </c>
      <c r="D181" s="99">
        <f>INDEX(TRUST_RAW!$FT$4:$FT$152,MATCH(FORMAT_TRUST!$C$2,TRUST_RAW!$B$4:$B$152,FALSE))</f>
        <v>4510555.9124999996</v>
      </c>
      <c r="E181" s="99">
        <f>IFERROR((D181/((INDEX(TRUST_RAW!$BC$4:$BC$152,MATCH(FORMAT_TRUST!$C$2,TRUST_RAW!$B$4:$B$152,FALSE)))/1000)),"**")</f>
        <v>2440777.0089285709</v>
      </c>
      <c r="F181" s="81">
        <f>C181/SUM($C$179:$C$183)</f>
        <v>0.21114171417564567</v>
      </c>
      <c r="G181" s="59">
        <f>D181/SUM($D$179:$D$183)</f>
        <v>0.16172536187481532</v>
      </c>
    </row>
    <row r="182" spans="1:15" s="2" customFormat="1" x14ac:dyDescent="0.35">
      <c r="B182" s="10">
        <v>4</v>
      </c>
      <c r="C182" s="98">
        <f>SUM(TRUST_RAW!$FU$4:$FU$152)</f>
        <v>941556133.80693614</v>
      </c>
      <c r="D182" s="99">
        <f>INDEX(TRUST_RAW!$FU$4:$FU$152,MATCH(FORMAT_TRUST!$C$2,TRUST_RAW!$B$4:$B$152,FALSE))</f>
        <v>2540117.3917999999</v>
      </c>
      <c r="E182" s="99">
        <f>IFERROR((D182/((INDEX(TRUST_RAW!$BD$4:$BD$152,MATCH(FORMAT_TRUST!$C$2,TRUST_RAW!$B$4:$B$152,FALSE)))/1000)),"**")</f>
        <v>2514967.714653465</v>
      </c>
      <c r="F182" s="81">
        <f>C182/SUM($C$179:$C$183)</f>
        <v>0.20644581315811972</v>
      </c>
      <c r="G182" s="59">
        <f>D182/SUM($D$179:$D$183)</f>
        <v>9.1075559723120286E-2</v>
      </c>
    </row>
    <row r="183" spans="1:15" s="2" customFormat="1" x14ac:dyDescent="0.35">
      <c r="B183" s="10">
        <v>5</v>
      </c>
      <c r="C183" s="98">
        <f>SUM(TRUST_RAW!$FV$4:$FV$152)</f>
        <v>878072403.21443868</v>
      </c>
      <c r="D183" s="99">
        <f>INDEX(TRUST_RAW!$FV$4:$FV$152,MATCH(FORMAT_TRUST!$C$2,TRUST_RAW!$B$4:$B$152,FALSE))</f>
        <v>1602648.5549999999</v>
      </c>
      <c r="E183" s="99">
        <f>IFERROR((D183/((INDEX(TRUST_RAW!$BE$4:$BE$152,MATCH(FORMAT_TRUST!$C$2,TRUST_RAW!$B$4:$B$152,FALSE)))/1000)),"**")</f>
        <v>2564237.6880000001</v>
      </c>
      <c r="F183" s="81">
        <f>C183/SUM($C$179:$C$183)</f>
        <v>0.19252635587468758</v>
      </c>
      <c r="G183" s="59">
        <f>D183/SUM($D$179:$D$183)</f>
        <v>5.746274351621284E-2</v>
      </c>
    </row>
    <row r="185" spans="1:15" s="24" customFormat="1" x14ac:dyDescent="0.35">
      <c r="B185" s="76" t="s">
        <v>1368</v>
      </c>
    </row>
    <row r="186" spans="1:15" s="24" customFormat="1" x14ac:dyDescent="0.35">
      <c r="C186" s="24" t="s">
        <v>1771</v>
      </c>
      <c r="G186" s="18"/>
      <c r="H186" s="18"/>
    </row>
    <row r="187" spans="1:15" s="24" customFormat="1" x14ac:dyDescent="0.35">
      <c r="C187" s="28" t="s">
        <v>1282</v>
      </c>
      <c r="D187" s="28" t="s">
        <v>1283</v>
      </c>
      <c r="E187" s="28" t="s">
        <v>1284</v>
      </c>
      <c r="F187" s="28" t="s">
        <v>1285</v>
      </c>
      <c r="G187" s="18"/>
      <c r="H187" s="18"/>
    </row>
    <row r="188" spans="1:15" s="24" customFormat="1" ht="14.5" customHeight="1" x14ac:dyDescent="0.35">
      <c r="A188" s="275" t="s">
        <v>1905</v>
      </c>
      <c r="B188" s="24" t="s">
        <v>1883</v>
      </c>
      <c r="C188" s="65">
        <f>(INDEX(TRUST_RAW!FA$4:FA$152,MATCH(FORMAT_TRUST!$C$2,TRUST_RAW!$B$4:$B$152,FALSE)))/(C$78/1000)</f>
        <v>905382.37752545031</v>
      </c>
      <c r="D188" s="65">
        <f>(INDEX(TRUST_RAW!FB$4:FB$152,MATCH(FORMAT_TRUST!$C$2,TRUST_RAW!$B$4:$B$152,FALSE)))/(D$78/1000)</f>
        <v>949725.67248968361</v>
      </c>
      <c r="E188" s="65">
        <f>(INDEX(TRUST_RAW!FC$4:FC$152,MATCH(FORMAT_TRUST!$C$2,TRUST_RAW!$B$4:$B$152,FALSE)))/(E$78/1000)</f>
        <v>840719.28195258032</v>
      </c>
      <c r="F188" s="65">
        <f>(INDEX(TRUST_RAW!FD$4:FD$152,MATCH(FORMAT_TRUST!$C$2,TRUST_RAW!$B$4:$B$152,FALSE)))/(F$78/1000)</f>
        <v>676373.74541484716</v>
      </c>
      <c r="G188" s="18"/>
      <c r="H188" s="18"/>
    </row>
    <row r="189" spans="1:15" s="24" customFormat="1" x14ac:dyDescent="0.35">
      <c r="A189" s="275"/>
      <c r="B189" s="24" t="s">
        <v>1292</v>
      </c>
      <c r="C189" s="66">
        <f>(SUM(TRUST_RAW!FA$4:FA$152))/(C$81/1000)</f>
        <v>1120688.786346917</v>
      </c>
      <c r="D189" s="66">
        <f>(SUM(TRUST_RAW!FB$4:FB$152))/(D$81/1000)</f>
        <v>1043131.4093213843</v>
      </c>
      <c r="E189" s="66">
        <f>(SUM(TRUST_RAW!FC$4:FC$152))/(E$81/1000)</f>
        <v>959679.01724046189</v>
      </c>
      <c r="F189" s="66">
        <f>(SUM(TRUST_RAW!FD$4:FD$152))/(F$81/1000)</f>
        <v>868660.37500918459</v>
      </c>
      <c r="G189" s="18"/>
      <c r="H189" s="18"/>
    </row>
    <row r="190" spans="1:15" s="24" customFormat="1" x14ac:dyDescent="0.35">
      <c r="A190" s="275"/>
      <c r="B190" s="24" t="s">
        <v>1279</v>
      </c>
      <c r="C190" s="65">
        <f>(INDEX(TRUST_RAW!EW$4:EW$152,MATCH($C$2,TRUST_RAW!$B$4:$B$152,FALSE)))/(C$77/1000)</f>
        <v>998921.52100795764</v>
      </c>
      <c r="D190" s="65">
        <f>(INDEX(TRUST_RAW!EX$4:EX$152,MATCH($C$2,TRUST_RAW!$B$4:$B$152,FALSE)))/(D$77/1000)</f>
        <v>850574.90941869025</v>
      </c>
      <c r="E190" s="65">
        <f>(INDEX(TRUST_RAW!EY$4:EY$152,MATCH($C$2,TRUST_RAW!$B$4:$B$152,FALSE)))/(E$77/1000)</f>
        <v>827230.04952893674</v>
      </c>
      <c r="F190" s="65">
        <f>(INDEX(TRUST_RAW!EZ$4:EZ$152,MATCH($C$2,TRUST_RAW!$B$4:$B$152,FALSE)))/(F$77/1000)</f>
        <v>762130.0158119658</v>
      </c>
      <c r="G190" s="18"/>
      <c r="H190" s="18"/>
    </row>
    <row r="191" spans="1:15" s="24" customFormat="1" x14ac:dyDescent="0.35">
      <c r="A191" s="275"/>
      <c r="B191" s="24" t="s">
        <v>1291</v>
      </c>
      <c r="C191" s="65">
        <f>(SUM(TRUST_RAW!EW$4:EW$152))/(C$80/1000)</f>
        <v>1136177.684410806</v>
      </c>
      <c r="D191" s="65">
        <f>(SUM(TRUST_RAW!EX$4:EX$152))/(D$80/1000)</f>
        <v>1067207.258238008</v>
      </c>
      <c r="E191" s="65">
        <f>(SUM(TRUST_RAW!EY$4:EY$152))/(E$80/1000)</f>
        <v>982379.67874033249</v>
      </c>
      <c r="F191" s="65">
        <f>(SUM(TRUST_RAW!EZ$4:EZ$152))/(F$80/1000)</f>
        <v>925874.02563838882</v>
      </c>
      <c r="G191" s="18"/>
      <c r="H191" s="18"/>
    </row>
    <row r="192" spans="1:15" s="24" customFormat="1" x14ac:dyDescent="0.35"/>
    <row r="193" spans="2:29" s="24" customFormat="1" x14ac:dyDescent="0.35">
      <c r="B193" s="75" t="s">
        <v>1370</v>
      </c>
    </row>
    <row r="194" spans="2:29" s="2" customFormat="1" x14ac:dyDescent="0.35">
      <c r="C194" s="276" t="s">
        <v>1943</v>
      </c>
      <c r="D194" s="276"/>
      <c r="E194" s="103" t="s">
        <v>1944</v>
      </c>
      <c r="F194" s="103"/>
      <c r="G194" s="103" t="s">
        <v>1945</v>
      </c>
    </row>
    <row r="195" spans="2:29" s="2" customFormat="1" x14ac:dyDescent="0.35">
      <c r="B195" s="10" t="s">
        <v>1289</v>
      </c>
      <c r="C195" s="10" t="s">
        <v>1294</v>
      </c>
      <c r="D195" s="10" t="s">
        <v>1933</v>
      </c>
      <c r="E195" s="10" t="s">
        <v>1933</v>
      </c>
      <c r="F195" s="10" t="s">
        <v>1294</v>
      </c>
      <c r="G195" s="10" t="s">
        <v>1933</v>
      </c>
    </row>
    <row r="196" spans="2:29" s="2" customFormat="1" x14ac:dyDescent="0.35">
      <c r="B196" s="10">
        <v>1</v>
      </c>
      <c r="C196" s="98">
        <f>SUM(TRUST_RAW!$FE$4:$FE$152)</f>
        <v>227368793.8616249</v>
      </c>
      <c r="D196" s="99">
        <f>INDEX(TRUST_RAW!$FE$4:$FE$152,MATCH(FORMAT_TRUST!$C$2,TRUST_RAW!$B$4:$B$152,FALSE))</f>
        <v>3419864.0715999999</v>
      </c>
      <c r="E196" s="99">
        <f>IFERROR((D196/((INDEX(TRUST_RAW!$BN$4:$BN$152,MATCH(FORMAT_TRUST!$C$2,TRUST_RAW!$B$4:$B$152,FALSE)))/1000)),"**")</f>
        <v>833503.3077260541</v>
      </c>
      <c r="F196" s="81">
        <f>C196/SUM($C$196:$C$200)</f>
        <v>0.14024392761705787</v>
      </c>
      <c r="G196" s="59">
        <f>D196/SUM($D$196:$D$200)</f>
        <v>0.41288735066115406</v>
      </c>
    </row>
    <row r="197" spans="2:29" s="2" customFormat="1" x14ac:dyDescent="0.35">
      <c r="B197" s="10">
        <v>2</v>
      </c>
      <c r="C197" s="98">
        <f>SUM(TRUST_RAW!$FF$4:$FF$152)</f>
        <v>285725498.17574996</v>
      </c>
      <c r="D197" s="99">
        <f>INDEX(TRUST_RAW!$FF$4:$FF$152,MATCH(FORMAT_TRUST!$C$2,TRUST_RAW!$B$4:$B$152,FALSE))</f>
        <v>1198967.5197999999</v>
      </c>
      <c r="E197" s="99">
        <f>IFERROR((D197/((INDEX(TRUST_RAW!$BO$4:$BO$152,MATCH(FORMAT_TRUST!$C$2,TRUST_RAW!$B$4:$B$152,FALSE)))/1000)),"**")</f>
        <v>879008.44560117286</v>
      </c>
      <c r="F197" s="81">
        <f>C197/SUM($C$196:$C$200)</f>
        <v>0.1762390757497477</v>
      </c>
      <c r="G197" s="59">
        <f>D197/SUM($D$196:$D$200)</f>
        <v>0.14475385933903231</v>
      </c>
      <c r="H197" s="18"/>
      <c r="I197" s="101"/>
      <c r="J197" s="101"/>
      <c r="K197" s="18"/>
      <c r="L197" s="18"/>
      <c r="M197" s="18"/>
      <c r="N197" s="18"/>
      <c r="O197" s="18"/>
      <c r="P197" s="18"/>
      <c r="Q197" s="18"/>
      <c r="R197" s="18"/>
    </row>
    <row r="198" spans="2:29" s="2" customFormat="1" x14ac:dyDescent="0.35">
      <c r="B198" s="10">
        <v>3</v>
      </c>
      <c r="C198" s="98">
        <f>SUM(TRUST_RAW!$FG$4:$FG$152)</f>
        <v>349147047.61212987</v>
      </c>
      <c r="D198" s="99">
        <f>INDEX(TRUST_RAW!$FG$4:$FG$152,MATCH(FORMAT_TRUST!$C$2,TRUST_RAW!$B$4:$B$152,FALSE))</f>
        <v>1557645.1510000001</v>
      </c>
      <c r="E198" s="99">
        <f>IFERROR((D198/((INDEX(TRUST_RAW!$BP$4:$BP$152,MATCH(FORMAT_TRUST!$C$2,TRUST_RAW!$B$4:$B$152,FALSE)))/1000)),"**")</f>
        <v>904555.83681765397</v>
      </c>
      <c r="F198" s="81">
        <f>C198/SUM($C$196:$C$200)</f>
        <v>0.2153582839640924</v>
      </c>
      <c r="G198" s="59">
        <f>D198/SUM($D$196:$D$200)</f>
        <v>0.18805776083541556</v>
      </c>
      <c r="H198" s="18"/>
      <c r="I198" s="101"/>
      <c r="J198" s="102"/>
    </row>
    <row r="199" spans="2:29" s="2" customFormat="1" x14ac:dyDescent="0.35">
      <c r="B199" s="10">
        <v>4</v>
      </c>
      <c r="C199" s="98">
        <f>SUM(TRUST_RAW!$FH$4:$FH$152)</f>
        <v>374444907.76335979</v>
      </c>
      <c r="D199" s="99">
        <f>INDEX(TRUST_RAW!$FH$4:$FH$152,MATCH(FORMAT_TRUST!$C$2,TRUST_RAW!$B$4:$B$152,FALSE))</f>
        <v>1045574.4445</v>
      </c>
      <c r="E199" s="99">
        <f>IFERROR((D199/((INDEX(TRUST_RAW!$BQ$4:$BQ$152,MATCH(FORMAT_TRUST!$C$2,TRUST_RAW!$B$4:$B$152,FALSE)))/1000)),"**")</f>
        <v>1137730.6251360173</v>
      </c>
      <c r="F199" s="81">
        <f>C199/SUM($C$196:$C$200)</f>
        <v>0.23096232182548312</v>
      </c>
      <c r="G199" s="59">
        <f>D199/SUM($D$196:$D$200)</f>
        <v>0.12623439214841012</v>
      </c>
      <c r="H199" s="18"/>
      <c r="I199" s="101"/>
      <c r="J199" s="102"/>
    </row>
    <row r="200" spans="2:29" s="2" customFormat="1" x14ac:dyDescent="0.35">
      <c r="B200" s="10">
        <v>5</v>
      </c>
      <c r="C200" s="98">
        <f>SUM(TRUST_RAW!$FI$4:$FI$152)</f>
        <v>384551817.75645411</v>
      </c>
      <c r="D200" s="99">
        <f>INDEX(TRUST_RAW!$FI$4:$FI$152,MATCH(FORMAT_TRUST!$C$2,TRUST_RAW!$B$4:$B$152,FALSE))</f>
        <v>1060750.5655</v>
      </c>
      <c r="E200" s="99">
        <f>IFERROR((D200/((INDEX(TRUST_RAW!$BR$4:$BR$152,MATCH(FORMAT_TRUST!$C$2,TRUST_RAW!$B$4:$B$152,FALSE)))/1000)),"**")</f>
        <v>994142.98547328962</v>
      </c>
      <c r="F200" s="81">
        <f>C200/SUM($C$196:$C$200)</f>
        <v>0.23719639084361885</v>
      </c>
      <c r="G200" s="59">
        <f>D200/SUM($D$196:$D$200)</f>
        <v>0.128066637015988</v>
      </c>
      <c r="H200" s="18"/>
      <c r="I200" s="101"/>
      <c r="J200" s="102"/>
    </row>
    <row r="203" spans="2:29" x14ac:dyDescent="0.35">
      <c r="B203" s="76" t="s">
        <v>1890</v>
      </c>
    </row>
    <row r="204" spans="2:29" x14ac:dyDescent="0.35">
      <c r="B204" s="10" t="s">
        <v>1299</v>
      </c>
      <c r="C204" s="10" t="s">
        <v>1899</v>
      </c>
      <c r="D204" s="10" t="s">
        <v>1889</v>
      </c>
      <c r="E204" s="10" t="s">
        <v>1887</v>
      </c>
      <c r="F204" s="10" t="s">
        <v>1885</v>
      </c>
      <c r="G204" s="10" t="s">
        <v>1888</v>
      </c>
      <c r="H204" s="10" t="s">
        <v>1886</v>
      </c>
      <c r="I204" s="10" t="s">
        <v>1904</v>
      </c>
      <c r="J204" s="10" t="s">
        <v>1906</v>
      </c>
      <c r="N204" s="10" t="s">
        <v>1899</v>
      </c>
      <c r="O204" s="10" t="s">
        <v>1889</v>
      </c>
      <c r="P204" s="10" t="s">
        <v>1887</v>
      </c>
      <c r="Q204" s="10" t="s">
        <v>1885</v>
      </c>
      <c r="R204" s="10" t="s">
        <v>1888</v>
      </c>
      <c r="S204" s="10" t="s">
        <v>1886</v>
      </c>
      <c r="T204" s="10" t="s">
        <v>1904</v>
      </c>
      <c r="U204" s="10" t="s">
        <v>1906</v>
      </c>
    </row>
    <row r="205" spans="2:29" x14ac:dyDescent="0.35">
      <c r="B205" s="10" t="s">
        <v>1277</v>
      </c>
      <c r="C205" s="251">
        <v>34</v>
      </c>
      <c r="D205" s="252"/>
      <c r="E205" s="251">
        <v>35</v>
      </c>
      <c r="F205" s="252"/>
      <c r="G205" s="251">
        <v>36</v>
      </c>
      <c r="H205" s="252"/>
      <c r="I205" s="274">
        <v>37</v>
      </c>
      <c r="J205" s="274"/>
      <c r="N205" s="251">
        <v>34</v>
      </c>
      <c r="O205" s="252"/>
      <c r="P205" s="251">
        <v>35</v>
      </c>
      <c r="Q205" s="252"/>
      <c r="R205" s="251">
        <v>36</v>
      </c>
      <c r="S205" s="252"/>
      <c r="T205" s="274">
        <v>37</v>
      </c>
      <c r="U205" s="274"/>
    </row>
    <row r="206" spans="2:29" x14ac:dyDescent="0.35">
      <c r="B206" s="10" t="s">
        <v>1397</v>
      </c>
      <c r="C206" s="10">
        <f>SUM(TRUST_FRAILTY_RAW!$Z$4:$Z$152)</f>
        <v>870114</v>
      </c>
      <c r="D206" s="10">
        <f>INDEX(TRUST_FRAILTY_RAW!$Z$4:$Z$152,MATCH(FORMAT_TRUST!$C$2,TRUST_FRAILTY_RAW!$B$4:$B$152,FALSE))</f>
        <v>5054</v>
      </c>
      <c r="E206" s="10">
        <f>SUM(TRUST_FRAILTY_RAW!$K$4:$K$152)</f>
        <v>436690</v>
      </c>
      <c r="F206" s="10">
        <f>INDEX(TRUST_FRAILTY_RAW!$K$4:$K$152,MATCH(FORMAT_TRUST!$C$2,TRUST_FRAILTY_RAW!$B$4:$B$152,FALSE))</f>
        <v>3001</v>
      </c>
      <c r="G206" s="10">
        <f>SUM(TRUST_FRAILTY_RAW!$Q$4:$Q$152)</f>
        <v>1057942</v>
      </c>
      <c r="H206" s="10">
        <f>INDEX(TRUST_FRAILTY_RAW!$Q$4:$Q$152,MATCH(FORMAT_TRUST!$C$2,TRUST_FRAILTY_RAW!$B$4:$B$152,FALSE))</f>
        <v>5526</v>
      </c>
      <c r="I206" s="67">
        <f>SUM(TRUST_FRAILTY_RAW!$W$4:$W$152)</f>
        <v>2426973</v>
      </c>
      <c r="J206" s="10">
        <f>INDEX(TRUST_FRAILTY_RAW!$W$4:$W$152,MATCH(FORMAT_TRUST!$C$2,TRUST_FRAILTY_RAW!$B$4:$B$152,FALSE))</f>
        <v>14962</v>
      </c>
      <c r="N206" s="10">
        <f>SUM(TRUST_FRAILTY_RAW!$Z$4:$Z$152)</f>
        <v>870114</v>
      </c>
      <c r="O206" s="10">
        <f>INDEX(TRUST_FRAILTY_RAW!$Z$4:$Z$152,MATCH(FORMAT_TRUST!$C$2,TRUST_FRAILTY_RAW!$B$4:$B$152,FALSE))</f>
        <v>5054</v>
      </c>
      <c r="P206" s="10">
        <f>SUM(TRUST_FRAILTY_RAW!$K$4:$K$152)</f>
        <v>436690</v>
      </c>
      <c r="Q206" s="10">
        <f>INDEX(TRUST_FRAILTY_RAW!$K$4:$K$152,MATCH(FORMAT_TRUST!$C$2,TRUST_FRAILTY_RAW!$B$4:$B$152,FALSE))</f>
        <v>3001</v>
      </c>
      <c r="R206" s="10">
        <f>SUM(TRUST_FRAILTY_RAW!$Q$4:$Q$152)</f>
        <v>1057942</v>
      </c>
      <c r="S206" s="10">
        <f>INDEX(TRUST_FRAILTY_RAW!$Q$4:$Q$152,MATCH(FORMAT_TRUST!$C$2,TRUST_FRAILTY_RAW!$B$4:$B$152,FALSE))</f>
        <v>5526</v>
      </c>
      <c r="T206" s="67">
        <f>SUM(TRUST_FRAILTY_RAW!$W$4:$W$152)</f>
        <v>2426973</v>
      </c>
      <c r="U206" s="10">
        <f>INDEX(TRUST_FRAILTY_RAW!$W$4:$W$152,MATCH(FORMAT_TRUST!$C$2,TRUST_FRAILTY_RAW!$B$4:$B$152,FALSE))</f>
        <v>14962</v>
      </c>
      <c r="W206" s="24"/>
      <c r="X206" s="24"/>
      <c r="Y206" s="24"/>
      <c r="Z206" s="24"/>
      <c r="AA206" s="24"/>
      <c r="AB206" s="24"/>
      <c r="AC206" s="24"/>
    </row>
    <row r="207" spans="2:29" x14ac:dyDescent="0.35">
      <c r="B207" s="10" t="s">
        <v>1395</v>
      </c>
      <c r="C207" s="10">
        <f>SUM(TRUST_FRAILTY_RAW!$AA$4:$AA$152)</f>
        <v>425531</v>
      </c>
      <c r="D207" s="10">
        <f>INDEX(TRUST_FRAILTY_RAW!$AA$4:$AA$152,MATCH(FORMAT_TRUST!$C$2,TRUST_FRAILTY_RAW!$B$4:$B$152,FALSE))</f>
        <v>2819</v>
      </c>
      <c r="E207" s="10">
        <f>SUM(TRUST_FRAILTY_RAW!$L$4:$L$152)</f>
        <v>585016</v>
      </c>
      <c r="F207" s="10">
        <f>INDEX(TRUST_FRAILTY_RAW!$L$4:$L$152,MATCH(FORMAT_TRUST!$C$2,TRUST_FRAILTY_RAW!$B$4:$B$152,FALSE))</f>
        <v>4032</v>
      </c>
      <c r="G207" s="10">
        <f>SUM(TRUST_FRAILTY_RAW!$R$4:$R$152)</f>
        <v>334010</v>
      </c>
      <c r="H207" s="10">
        <f>INDEX(TRUST_FRAILTY_RAW!$R$4:$R$152,MATCH(FORMAT_TRUST!$C$2,TRUST_FRAILTY_RAW!$B$4:$B$152,FALSE))</f>
        <v>2588</v>
      </c>
      <c r="I207" s="67">
        <f>SUM(TRUST_FRAILTY_RAW!$X$4:$X$152)</f>
        <v>5313142</v>
      </c>
      <c r="J207" s="10">
        <f>INDEX(TRUST_FRAILTY_RAW!$X$4:$X$152,MATCH(FORMAT_TRUST!$C$2,TRUST_FRAILTY_RAW!$B$4:$B$152,FALSE))</f>
        <v>36828</v>
      </c>
      <c r="N207" s="10">
        <f>SUM(TRUST_FRAILTY_RAW!$AA$4:$AA$152)</f>
        <v>425531</v>
      </c>
      <c r="O207" s="10">
        <f>INDEX(TRUST_FRAILTY_RAW!$AA$4:$AA$152,MATCH(FORMAT_TRUST!$C$2,TRUST_FRAILTY_RAW!$B$4:$B$152,FALSE))</f>
        <v>2819</v>
      </c>
      <c r="P207" s="10">
        <f>SUM(TRUST_FRAILTY_RAW!$L$4:$L$152)</f>
        <v>585016</v>
      </c>
      <c r="Q207" s="10">
        <f>INDEX(TRUST_FRAILTY_RAW!$L$4:$L$152,MATCH(FORMAT_TRUST!$C$2,TRUST_FRAILTY_RAW!$B$4:$B$152,FALSE))</f>
        <v>4032</v>
      </c>
      <c r="R207" s="10">
        <f>SUM(TRUST_FRAILTY_RAW!$R$4:$R$152)</f>
        <v>334010</v>
      </c>
      <c r="S207" s="10">
        <f>INDEX(TRUST_FRAILTY_RAW!$R$4:$R$152,MATCH(FORMAT_TRUST!$C$2,TRUST_FRAILTY_RAW!$B$4:$B$152,FALSE))</f>
        <v>2588</v>
      </c>
      <c r="T207" s="67">
        <f>SUM(TRUST_FRAILTY_RAW!$X$4:$X$152)</f>
        <v>5313142</v>
      </c>
      <c r="U207" s="10">
        <f>INDEX(TRUST_FRAILTY_RAW!$Y$4:$Y$152,MATCH(FORMAT_TRUST!$C$2,TRUST_FRAILTY_RAW!$B$4:$B$152,FALSE))</f>
        <v>57847</v>
      </c>
      <c r="V207" s="24"/>
      <c r="W207" s="24"/>
      <c r="X207" s="24"/>
      <c r="Y207" s="24"/>
      <c r="Z207" s="24"/>
      <c r="AA207" s="24"/>
      <c r="AB207" s="24"/>
      <c r="AC207" s="24"/>
    </row>
    <row r="208" spans="2:29" x14ac:dyDescent="0.35">
      <c r="B208" s="10" t="s">
        <v>1396</v>
      </c>
      <c r="C208" s="10">
        <f>SUM(TRUST_FRAILTY_RAW!$AB$4:$AB$152)</f>
        <v>302741</v>
      </c>
      <c r="D208" s="10">
        <f>INDEX(TRUST_FRAILTY_RAW!$AB$4:$AB$152,MATCH(FORMAT_TRUST!$C$2,TRUST_FRAILTY_RAW!$B$4:$B$152,FALSE))</f>
        <v>1867</v>
      </c>
      <c r="E208" s="10">
        <f>SUM(TRUST_FRAILTY_RAW!$M$4:$M$152)</f>
        <v>688353</v>
      </c>
      <c r="F208" s="10">
        <f>INDEX(TRUST_FRAILTY_RAW!$M$4:$M$152,MATCH(FORMAT_TRUST!$C$2,TRUST_FRAILTY_RAW!$B$4:$B$152,FALSE))</f>
        <v>4175</v>
      </c>
      <c r="G208" s="10">
        <f>SUM(TRUST_FRAILTY_RAW!$S$4:$S$152)</f>
        <v>128347</v>
      </c>
      <c r="H208" s="10">
        <f>INDEX(TRUST_FRAILTY_RAW!$S$4:$S$152,MATCH(FORMAT_TRUST!$C$2,TRUST_FRAILTY_RAW!$B$4:$B$152,FALSE))</f>
        <v>1061</v>
      </c>
      <c r="I208" s="67">
        <f>SUM(TRUST_FRAILTY_RAW!$Y$4:$Y$152)</f>
        <v>8996438</v>
      </c>
      <c r="J208" s="10">
        <f>INDEX(TRUST_FRAILTY_RAW!$Y$4:$Y$152,MATCH(FORMAT_TRUST!$C$2,TRUST_FRAILTY_RAW!$B$4:$B$152,FALSE))</f>
        <v>57847</v>
      </c>
      <c r="N208" s="10">
        <f>SUM(TRUST_FRAILTY_RAW!$AB$4:$AB$152)</f>
        <v>302741</v>
      </c>
      <c r="O208" s="10">
        <f>INDEX(TRUST_FRAILTY_RAW!$AB$4:$AB$152,MATCH(FORMAT_TRUST!$C$2,TRUST_FRAILTY_RAW!$B$4:$B$152,FALSE))</f>
        <v>1867</v>
      </c>
      <c r="P208" s="10">
        <f>SUM(TRUST_FRAILTY_RAW!$M$4:$M$152)</f>
        <v>688353</v>
      </c>
      <c r="Q208" s="10">
        <f>INDEX(TRUST_FRAILTY_RAW!$M$4:$M$152,MATCH(FORMAT_TRUST!$C$2,TRUST_FRAILTY_RAW!$B$4:$B$152,FALSE))</f>
        <v>4175</v>
      </c>
      <c r="R208" s="10">
        <f>SUM(TRUST_FRAILTY_RAW!$S$4:$S$152)</f>
        <v>128347</v>
      </c>
      <c r="S208" s="10">
        <f>INDEX(TRUST_FRAILTY_RAW!$S$4:$S$152,MATCH(FORMAT_TRUST!$C$2,TRUST_FRAILTY_RAW!$B$4:$B$152,FALSE))</f>
        <v>1061</v>
      </c>
      <c r="T208" s="67">
        <f>SUM(TRUST_FRAILTY_RAW!$Y$4:$Y$152)</f>
        <v>8996438</v>
      </c>
      <c r="U208" s="10">
        <f>INDEX(TRUST_FRAILTY_RAW!$Z$4:$Z$152,MATCH(FORMAT_TRUST!$C$2,TRUST_FRAILTY_RAW!$B$4:$B$152,FALSE))</f>
        <v>5054</v>
      </c>
      <c r="V208" s="24"/>
      <c r="W208" s="24"/>
      <c r="X208" s="24"/>
      <c r="Y208" s="24"/>
      <c r="Z208" s="24"/>
      <c r="AA208" s="24"/>
      <c r="AB208" s="24"/>
      <c r="AC208" s="24"/>
    </row>
    <row r="210" spans="2:6" x14ac:dyDescent="0.35">
      <c r="D210" s="24"/>
      <c r="E210" s="24"/>
      <c r="F210" s="24"/>
    </row>
    <row r="211" spans="2:6" x14ac:dyDescent="0.35">
      <c r="B211" s="106" t="s">
        <v>1380</v>
      </c>
      <c r="C211" s="24"/>
      <c r="D211" s="24"/>
      <c r="E211" s="24"/>
      <c r="F211" s="24"/>
    </row>
    <row r="212" spans="2:6" x14ac:dyDescent="0.35">
      <c r="C212" s="24" t="s">
        <v>1294</v>
      </c>
      <c r="D212" s="24" t="s">
        <v>1960</v>
      </c>
      <c r="E212" s="24" t="s">
        <v>1933</v>
      </c>
      <c r="F212" s="24" t="s">
        <v>1970</v>
      </c>
    </row>
    <row r="213" spans="2:6" x14ac:dyDescent="0.35">
      <c r="B213" s="24" t="s">
        <v>1951</v>
      </c>
      <c r="C213">
        <f>SUM(TRUST_FRAILTY_RAW!$AC$4:$AC$152)</f>
        <v>330810</v>
      </c>
      <c r="D213" s="61">
        <f>C213/NATIONAL_RAW!$J$36</f>
        <v>0.10240660632660528</v>
      </c>
      <c r="E213" s="18">
        <f>INDEX(TRUST_FRAILTY_RAW!$AC$4:$AC$152,MATCH(FORMAT_TRUST!$C$2,TRUST_FRAILTY_RAW!$B$4:$B$152,FALSE))</f>
        <v>2223</v>
      </c>
      <c r="F213" s="61">
        <f>E213/(INDEX(TRUST_TOTALS_RAW!$H$2:$H$150,MATCH(FORMAT_TRUST!$C$2,TRUST_TOTALS_RAW!$A$2:$A$150,FALSE)))</f>
        <v>0.10906147279595742</v>
      </c>
    </row>
    <row r="214" spans="2:6" x14ac:dyDescent="0.35">
      <c r="B214" s="24" t="s">
        <v>1952</v>
      </c>
      <c r="C214" s="24">
        <f>SUM(TRUST_FRAILTY_RAW!$AD$4:$AD$152)</f>
        <v>140390</v>
      </c>
      <c r="D214" s="61">
        <f>C214/NATIONAL_RAW!$J$36</f>
        <v>4.3459579402654443E-2</v>
      </c>
      <c r="E214" s="18">
        <f>INDEX(TRUST_FRAILTY_RAW!$AD$4:$AD$152,MATCH(FORMAT_TRUST!$C$2,TRUST_FRAILTY_RAW!$B$4:$B$152,FALSE))</f>
        <v>414</v>
      </c>
      <c r="F214" s="61">
        <f>E214/(INDEX(TRUST_TOTALS_RAW!$H$2:$H$150,MATCH(FORMAT_TRUST!$C$2,TRUST_TOTALS_RAW!$A$2:$A$150,FALSE)))</f>
        <v>2.0311043516656038E-2</v>
      </c>
    </row>
    <row r="215" spans="2:6" x14ac:dyDescent="0.35">
      <c r="B215" s="24" t="s">
        <v>1953</v>
      </c>
      <c r="C215" s="24">
        <f>SUM(TRUST_FRAILTY_RAW!$AE$4:$AE$152)</f>
        <v>860885</v>
      </c>
      <c r="D215" s="61">
        <f>C215/NATIONAL_RAW!$J$36</f>
        <v>0.26649832619171004</v>
      </c>
      <c r="E215" s="18">
        <f>INDEX(TRUST_FRAILTY_RAW!$AE$4:$AE$152,MATCH(FORMAT_TRUST!$C$2,TRUST_FRAILTY_RAW!$B$4:$B$152,FALSE))</f>
        <v>5744</v>
      </c>
      <c r="F215" s="61">
        <f>E215/(INDEX(TRUST_TOTALS_RAW!$H$2:$H$150,MATCH(FORMAT_TRUST!$C$2,TRUST_TOTALS_RAW!$A$2:$A$150,FALSE)))</f>
        <v>0.28180346367070597</v>
      </c>
    </row>
    <row r="216" spans="2:6" x14ac:dyDescent="0.35">
      <c r="B216" s="24" t="s">
        <v>1954</v>
      </c>
      <c r="C216" s="24">
        <f>SUM(TRUST_FRAILTY_RAW!$AF$4:$AF$152)</f>
        <v>164270</v>
      </c>
      <c r="D216" s="61">
        <f>C216/NATIONAL_RAW!$J$36</f>
        <v>5.0851948917116925E-2</v>
      </c>
      <c r="E216" s="18">
        <f>INDEX(TRUST_FRAILTY_RAW!$AF$4:$AF$152,MATCH(FORMAT_TRUST!$C$2,TRUST_FRAILTY_RAW!$B$4:$B$152,FALSE))</f>
        <v>784</v>
      </c>
      <c r="F216" s="61">
        <f>E216/(INDEX(TRUST_TOTALS_RAW!$H$2:$H$150,MATCH(FORMAT_TRUST!$C$2,TRUST_TOTALS_RAW!$A$2:$A$150,FALSE)))</f>
        <v>3.8463425403522544E-2</v>
      </c>
    </row>
    <row r="217" spans="2:6" x14ac:dyDescent="0.35">
      <c r="B217" s="24" t="s">
        <v>1958</v>
      </c>
      <c r="C217" s="24">
        <f>SUM(TRUST_FRAILTY_RAW!$AG$4:$AG$152)</f>
        <v>356609</v>
      </c>
      <c r="D217" s="61">
        <f>C217/NATIONAL_RAW!$J$36</f>
        <v>0.11039302764585225</v>
      </c>
      <c r="E217" s="18">
        <f>INDEX(TRUST_FRAILTY_RAW!$AG$4:$AG$152,MATCH(FORMAT_TRUST!$C$2,TRUST_FRAILTY_RAW!$B$4:$B$152,FALSE))</f>
        <v>2036</v>
      </c>
      <c r="F217" s="61">
        <f>E217/(INDEX(TRUST_TOTALS_RAW!$H$2:$H$150,MATCH(FORMAT_TRUST!$C$2,TRUST_TOTALS_RAW!$A$2:$A$150,FALSE)))</f>
        <v>9.9887160869351913E-2</v>
      </c>
    </row>
    <row r="218" spans="2:6" x14ac:dyDescent="0.35">
      <c r="B218" s="24" t="s">
        <v>1959</v>
      </c>
      <c r="C218" s="24">
        <f>SUM(TRUST_FRAILTY_RAW!$AH$4:$AH$152)</f>
        <v>209920</v>
      </c>
      <c r="D218" s="61">
        <f>C218/NATIONAL_RAW!$J$36</f>
        <v>6.4983509567670211E-2</v>
      </c>
      <c r="E218" s="18">
        <f>INDEX(TRUST_FRAILTY_RAW!$AH$4:$AH$152,MATCH(FORMAT_TRUST!$C$2,TRUST_FRAILTY_RAW!$B$4:$B$152,FALSE))</f>
        <v>857</v>
      </c>
      <c r="F218" s="61">
        <f>E218/(INDEX(TRUST_TOTALS_RAW!$H$2:$H$150,MATCH(FORMAT_TRUST!$C$2,TRUST_TOTALS_RAW!$A$2:$A$150,FALSE)))</f>
        <v>4.2044841289309721E-2</v>
      </c>
    </row>
    <row r="219" spans="2:6" x14ac:dyDescent="0.35">
      <c r="B219" s="24" t="s">
        <v>1955</v>
      </c>
      <c r="C219" s="24">
        <f>SUM(TRUST_FRAILTY_RAW!$AI$4:$AI$152)</f>
        <v>54925</v>
      </c>
      <c r="D219" s="61">
        <f>C219/NATIONAL_RAW!$J$36</f>
        <v>1.7002759446476209E-2</v>
      </c>
      <c r="E219" s="18">
        <f>INDEX(TRUST_FRAILTY_RAW!$AI$4:$AI$152,MATCH(FORMAT_TRUST!$C$2,TRUST_FRAILTY_RAW!$B$4:$B$152,FALSE))</f>
        <v>211</v>
      </c>
      <c r="F219" s="61">
        <f>E219/(INDEX(TRUST_TOTALS_RAW!$H$2:$H$150,MATCH(FORMAT_TRUST!$C$2,TRUST_TOTALS_RAW!$A$2:$A$150,FALSE)))</f>
        <v>1.0351763724672522E-2</v>
      </c>
    </row>
    <row r="220" spans="2:6" x14ac:dyDescent="0.35">
      <c r="B220" s="24" t="s">
        <v>1956</v>
      </c>
      <c r="C220" s="24">
        <f>SUM(TRUST_FRAILTY_RAW!$AJ$4:$AJ$152)</f>
        <v>637999</v>
      </c>
      <c r="D220" s="61">
        <f>C220/NATIONAL_RAW!$J$36</f>
        <v>0.19750102001078518</v>
      </c>
      <c r="E220" s="18">
        <f>INDEX(TRUST_FRAILTY_RAW!$AJ$4:$AJ$152,MATCH(FORMAT_TRUST!$C$2,TRUST_FRAILTY_RAW!$B$4:$B$152,FALSE))</f>
        <v>4217</v>
      </c>
      <c r="F220" s="61">
        <f>E220/(INDEX(TRUST_TOTALS_RAW!$H$2:$H$150,MATCH(FORMAT_TRUST!$C$2,TRUST_TOTALS_RAW!$A$2:$A$150,FALSE)))</f>
        <v>0.20688809301869204</v>
      </c>
    </row>
    <row r="221" spans="2:6" x14ac:dyDescent="0.35">
      <c r="B221" s="24" t="s">
        <v>1957</v>
      </c>
      <c r="C221" s="24">
        <f>SUM(TRUST_FRAILTY_RAW!$AK$4:$AK$152)</f>
        <v>197582</v>
      </c>
      <c r="D221" s="61">
        <f>C221/NATIONAL_RAW!$J$36</f>
        <v>6.1164118651864594E-2</v>
      </c>
      <c r="E221" s="18">
        <f>INDEX(TRUST_FRAILTY_RAW!$AK$4:$AK$152,MATCH(FORMAT_TRUST!$C$2,TRUST_FRAILTY_RAW!$B$4:$B$152,FALSE))</f>
        <v>690</v>
      </c>
      <c r="F221" s="61">
        <f>E221/(INDEX(TRUST_TOTALS_RAW!$H$2:$H$150,MATCH(FORMAT_TRUST!$C$2,TRUST_TOTALS_RAW!$A$2:$A$150,FALSE)))</f>
        <v>3.385173919442673E-2</v>
      </c>
    </row>
    <row r="233" spans="2:4" x14ac:dyDescent="0.35">
      <c r="B233" s="72" t="s">
        <v>1383</v>
      </c>
    </row>
    <row r="236" spans="2:4" x14ac:dyDescent="0.35">
      <c r="B236" s="275" t="s">
        <v>1892</v>
      </c>
      <c r="C236" s="24" t="s">
        <v>1893</v>
      </c>
      <c r="D236" s="24">
        <f>INDEX(TRUST_RAW!GA$4:GA$152,MATCH(FORMAT_TRUST!$C$2,TRUST_RAW!$B$4:$B$152,FALSE))</f>
        <v>137.85998136000001</v>
      </c>
    </row>
    <row r="237" spans="2:4" x14ac:dyDescent="0.35">
      <c r="B237" s="275"/>
      <c r="C237" s="24" t="s">
        <v>1907</v>
      </c>
      <c r="D237" s="24">
        <f>INDEX(TRUST_RAW!FZ$4:FZ$152,MATCH(FORMAT_TRUST!$C$2,TRUST_RAW!$B$4:$B$152,FALSE))</f>
        <v>142.06734094000001</v>
      </c>
    </row>
    <row r="238" spans="2:4" x14ac:dyDescent="0.35">
      <c r="B238" s="275" t="s">
        <v>1891</v>
      </c>
      <c r="C238" t="s">
        <v>1893</v>
      </c>
      <c r="D238">
        <f>INDEX(TRUST_RAW!FX$4:FX$152,MATCH(FORMAT_TRUST!$C$2,TRUST_RAW!$B$4:$B$152,FALSE))</f>
        <v>56.419565323999997</v>
      </c>
    </row>
    <row r="239" spans="2:4" x14ac:dyDescent="0.35">
      <c r="B239" s="275"/>
      <c r="C239" t="s">
        <v>1907</v>
      </c>
      <c r="D239" s="24">
        <f>INDEX(TRUST_RAW!FW$4:FW$152,MATCH(FORMAT_TRUST!$C$2,TRUST_RAW!$B$4:$B$152,FALSE))</f>
        <v>60.402188770000002</v>
      </c>
    </row>
    <row r="247" spans="2:11" s="24" customFormat="1" x14ac:dyDescent="0.35">
      <c r="B247" s="96" t="s">
        <v>1352</v>
      </c>
      <c r="C247" s="2"/>
      <c r="D247" s="2"/>
      <c r="E247" s="2"/>
      <c r="F247" s="2"/>
    </row>
    <row r="248" spans="2:11" s="24" customFormat="1" x14ac:dyDescent="0.35">
      <c r="B248" s="27" t="s">
        <v>1287</v>
      </c>
      <c r="C248" s="27">
        <v>76.5</v>
      </c>
      <c r="D248" s="27">
        <v>80.5</v>
      </c>
      <c r="E248" s="27">
        <v>84.5</v>
      </c>
      <c r="F248" s="27">
        <v>88</v>
      </c>
    </row>
    <row r="249" spans="2:11" s="24" customFormat="1" x14ac:dyDescent="0.35">
      <c r="B249" s="28" t="s">
        <v>1288</v>
      </c>
      <c r="C249" s="28" t="s">
        <v>1282</v>
      </c>
      <c r="D249" s="28" t="s">
        <v>1283</v>
      </c>
      <c r="E249" s="28" t="s">
        <v>1284</v>
      </c>
      <c r="F249" s="28" t="s">
        <v>1285</v>
      </c>
      <c r="G249" s="87" t="s">
        <v>1934</v>
      </c>
      <c r="H249" s="87" t="s">
        <v>1935</v>
      </c>
    </row>
    <row r="250" spans="2:11" s="24" customFormat="1" x14ac:dyDescent="0.35">
      <c r="B250" s="63" t="s">
        <v>1279</v>
      </c>
      <c r="C250" s="78">
        <f>INDEX(TRUST_RAW!$CF$4:$CF$152,MATCH(FORMAT_TRUST!$C$2,TRUST_RAW!$B$4:$B$152,FALSE))</f>
        <v>15797</v>
      </c>
      <c r="D250" s="78">
        <f>INDEX(TRUST_RAW!$CG$4:$CG$152,MATCH(FORMAT_TRUST!$C$2,TRUST_RAW!$B$4:$B$152,FALSE))</f>
        <v>18830</v>
      </c>
      <c r="E250" s="78">
        <f>INDEX(TRUST_RAW!$CH$4:$CH$152,MATCH(FORMAT_TRUST!$C$2,TRUST_RAW!$B$4:$B$152,FALSE))</f>
        <v>16687</v>
      </c>
      <c r="F250" s="78">
        <f>INDEX(TRUST_RAW!$CI$4:$CI$152,MATCH(FORMAT_TRUST!$C$2,TRUST_RAW!$B$4:$B$152,FALSE))</f>
        <v>11829</v>
      </c>
      <c r="G250" s="18"/>
      <c r="H250" s="18"/>
      <c r="I250" s="18"/>
      <c r="J250" s="18"/>
      <c r="K250" s="18"/>
    </row>
    <row r="251" spans="2:11" s="24" customFormat="1" x14ac:dyDescent="0.35">
      <c r="B251" s="63" t="s">
        <v>1281</v>
      </c>
      <c r="C251" s="78">
        <f>INDEX(TRUST_RAW!$CJ$4:$CJ$152,MATCH(FORMAT_TRUST!$C$2,TRUST_RAW!$B$4:$B$152,FALSE))</f>
        <v>14199</v>
      </c>
      <c r="D251" s="78">
        <f>INDEX(TRUST_RAW!$CK$4:$CK$152,MATCH(FORMAT_TRUST!$C$2,TRUST_RAW!$B$4:$B$152,FALSE))</f>
        <v>15133</v>
      </c>
      <c r="E251" s="78">
        <f>INDEX(TRUST_RAW!$CL$4:$CL$152,MATCH(FORMAT_TRUST!$C$2,TRUST_RAW!$B$4:$B$152,FALSE))</f>
        <v>11125</v>
      </c>
      <c r="F251" s="78">
        <f>INDEX(TRUST_RAW!$CM$4:$CM$152,MATCH(FORMAT_TRUST!$C$2,TRUST_RAW!$B$4:$B$152,FALSE))</f>
        <v>6037</v>
      </c>
      <c r="G251" s="18"/>
      <c r="H251" s="18"/>
      <c r="I251" s="18"/>
      <c r="J251" s="18"/>
      <c r="K251" s="18"/>
    </row>
    <row r="252" spans="2:11" s="24" customFormat="1" x14ac:dyDescent="0.35">
      <c r="B252" s="29" t="s">
        <v>1280</v>
      </c>
      <c r="C252" s="29">
        <f>0-C251</f>
        <v>-14199</v>
      </c>
      <c r="D252" s="29">
        <f>0-D251</f>
        <v>-15133</v>
      </c>
      <c r="E252" s="29">
        <f>0-E251</f>
        <v>-11125</v>
      </c>
      <c r="F252" s="29">
        <f>0-F251</f>
        <v>-6037</v>
      </c>
      <c r="G252" s="18"/>
      <c r="H252" s="18"/>
    </row>
    <row r="253" spans="2:11" s="24" customFormat="1" x14ac:dyDescent="0.35">
      <c r="B253" s="17" t="s">
        <v>1291</v>
      </c>
      <c r="C253" s="77">
        <f>SUM(TRUST_RAW!CF100:CF248)</f>
        <v>713143</v>
      </c>
      <c r="D253" s="77">
        <f>SUM(TRUST_RAW!CG100:CG248)</f>
        <v>899744</v>
      </c>
      <c r="E253" s="77">
        <f>SUM(TRUST_RAW!CH100:CH248)</f>
        <v>891657</v>
      </c>
      <c r="F253" s="77">
        <f>SUM(TRUST_RAW!CI100:CI248)</f>
        <v>788980</v>
      </c>
      <c r="G253" s="28"/>
    </row>
    <row r="254" spans="2:11" s="24" customFormat="1" x14ac:dyDescent="0.35">
      <c r="B254" s="17" t="s">
        <v>1293</v>
      </c>
      <c r="C254" s="90">
        <f>SUM(TRUST_RAW!CJ100:CJ248)</f>
        <v>721525</v>
      </c>
      <c r="D254" s="90">
        <f>SUM(TRUST_RAW!CK100:CK248)</f>
        <v>752089</v>
      </c>
      <c r="E254" s="90">
        <f>SUM(TRUST_RAW!CL100:CL248)</f>
        <v>610704</v>
      </c>
      <c r="F254" s="90">
        <f>SUM(TRUST_RAW!CM100:CM248)</f>
        <v>366973</v>
      </c>
      <c r="G254" s="28"/>
    </row>
    <row r="255" spans="2:11" s="24" customFormat="1" x14ac:dyDescent="0.35">
      <c r="B255" s="17" t="s">
        <v>1292</v>
      </c>
      <c r="C255" s="17">
        <f>0-C254</f>
        <v>-721525</v>
      </c>
      <c r="D255" s="17">
        <f>0-D254</f>
        <v>-752089</v>
      </c>
      <c r="E255" s="17">
        <f>0-E254</f>
        <v>-610704</v>
      </c>
      <c r="F255" s="17">
        <f>0-F254</f>
        <v>-366973</v>
      </c>
    </row>
    <row r="256" spans="2:11" s="24" customFormat="1" x14ac:dyDescent="0.35">
      <c r="B256" s="60" t="s">
        <v>1879</v>
      </c>
      <c r="C256" s="80">
        <f>C250/(SUM($C$113:$F$114))</f>
        <v>0.14408456999005811</v>
      </c>
      <c r="D256" s="80">
        <f>D250/(SUM($C$113:$F$114))</f>
        <v>0.1717485885239472</v>
      </c>
      <c r="E256" s="80">
        <f>E250/(SUM($C$113:$F$114))</f>
        <v>0.15220226748269289</v>
      </c>
      <c r="F256" s="80">
        <f>F250/(SUM($C$113:$F$114))</f>
        <v>0.10789240858469312</v>
      </c>
    </row>
    <row r="257" spans="2:20" s="24" customFormat="1" x14ac:dyDescent="0.35">
      <c r="B257" s="60" t="s">
        <v>1880</v>
      </c>
      <c r="C257" s="80">
        <f>C252/(SUM($C$113:$F$114))</f>
        <v>-0.12950919853699025</v>
      </c>
      <c r="D257" s="80">
        <f>D252/(SUM($C$113:$F$114))</f>
        <v>-0.13802822040004742</v>
      </c>
      <c r="E257" s="80">
        <f>E252/(SUM($C$113:$F$114))</f>
        <v>-0.10147121865793482</v>
      </c>
      <c r="F257" s="80">
        <f>F252/(SUM($C$113:$F$114))</f>
        <v>-5.5063527823636181E-2</v>
      </c>
    </row>
    <row r="258" spans="2:20" s="24" customFormat="1" x14ac:dyDescent="0.35">
      <c r="B258" s="60" t="s">
        <v>1882</v>
      </c>
      <c r="C258" s="79">
        <f>C253/(SUM(TRUST_RAW!$CF$4:$CM$152))</f>
        <v>4.260990898185546E-2</v>
      </c>
      <c r="D258" s="79">
        <f>D253/(SUM(TRUST_RAW!$CF$4:$CM$152))</f>
        <v>5.3759217922591349E-2</v>
      </c>
      <c r="E258" s="79">
        <f>E253/(SUM(TRUST_RAW!$CF$4:$CM$152))</f>
        <v>5.327602404150962E-2</v>
      </c>
      <c r="F258" s="79">
        <f>F253/(SUM(TRUST_RAW!$CF$4:$CM$152))</f>
        <v>4.7141128761699021E-2</v>
      </c>
    </row>
    <row r="259" spans="2:20" s="24" customFormat="1" x14ac:dyDescent="0.35">
      <c r="B259" s="60" t="s">
        <v>1884</v>
      </c>
      <c r="C259" s="79">
        <f>-(C254/(SUM(TRUST_RAW!$CF$4:$CM$152)))</f>
        <v>-4.3110728953566484E-2</v>
      </c>
      <c r="D259" s="79">
        <f>-(D254/(SUM(TRUST_RAW!$CF$4:$CM$152)))</f>
        <v>-4.4936911441680973E-2</v>
      </c>
      <c r="E259" s="79">
        <f>-(E254/(SUM(TRUST_RAW!$CF$4:$CM$152)))</f>
        <v>-3.6489234073467817E-2</v>
      </c>
      <c r="F259" s="79">
        <f>-(F254/(SUM(TRUST_RAW!$CF$4:$CM$152)))</f>
        <v>-2.1926438496624723E-2</v>
      </c>
    </row>
    <row r="260" spans="2:20" s="24" customFormat="1" x14ac:dyDescent="0.35"/>
    <row r="261" spans="2:20" s="24" customFormat="1" x14ac:dyDescent="0.35">
      <c r="B261" s="97" t="s">
        <v>1354</v>
      </c>
    </row>
    <row r="262" spans="2:20" s="2" customFormat="1" x14ac:dyDescent="0.35"/>
    <row r="263" spans="2:20" s="2" customFormat="1" x14ac:dyDescent="0.35">
      <c r="B263" s="10" t="s">
        <v>1289</v>
      </c>
      <c r="C263" s="10" t="s">
        <v>1294</v>
      </c>
      <c r="D263" s="10" t="s">
        <v>1933</v>
      </c>
      <c r="E263" s="87" t="s">
        <v>1934</v>
      </c>
      <c r="F263" s="87" t="s">
        <v>1935</v>
      </c>
    </row>
    <row r="264" spans="2:20" s="2" customFormat="1" x14ac:dyDescent="0.35">
      <c r="B264" s="10">
        <v>1</v>
      </c>
      <c r="C264" s="84">
        <f>SUM(TRUST_RAW!$CN$4:$CN$152)</f>
        <v>3206061</v>
      </c>
      <c r="D264" s="93">
        <f>INDEX(TRUST_RAW!$CN$4:$CN$152,MATCH(FORMAT_TRUST!$C$2,TRUST_RAW!$B$4:$B$152,FALSE))</f>
        <v>58969</v>
      </c>
      <c r="E264" s="18"/>
      <c r="F264" s="18"/>
    </row>
    <row r="265" spans="2:20" s="2" customFormat="1" x14ac:dyDescent="0.35">
      <c r="B265" s="10">
        <v>2</v>
      </c>
      <c r="C265" s="84">
        <f>SUM(TRUST_RAW!$CO$4:$CO$152)</f>
        <v>3327059</v>
      </c>
      <c r="D265" s="93">
        <f>INDEX(TRUST_RAW!$CO$4:$CO$152,MATCH(FORMAT_TRUST!$C$2,TRUST_RAW!$B$4:$B$152,FALSE))</f>
        <v>15947</v>
      </c>
      <c r="E265" s="18"/>
      <c r="F265" s="18"/>
      <c r="G265" s="18"/>
      <c r="H265" s="18"/>
      <c r="I265" s="18"/>
      <c r="J265" s="18"/>
      <c r="K265" s="18"/>
      <c r="L265" s="18"/>
      <c r="M265" s="18"/>
      <c r="N265" s="18"/>
      <c r="O265" s="18"/>
      <c r="P265" s="18"/>
      <c r="Q265" s="18"/>
      <c r="R265" s="18"/>
      <c r="S265" s="18"/>
      <c r="T265" s="18"/>
    </row>
    <row r="266" spans="2:20" s="2" customFormat="1" x14ac:dyDescent="0.35">
      <c r="B266" s="10">
        <v>3</v>
      </c>
      <c r="C266" s="84">
        <f>SUM(TRUST_RAW!$CP$4:$CP$152)</f>
        <v>3523717</v>
      </c>
      <c r="D266" s="93">
        <f>INDEX(TRUST_RAW!$CP$4:$CP$152,MATCH(FORMAT_TRUST!$C$2,TRUST_RAW!$B$4:$B$152,FALSE))</f>
        <v>18081</v>
      </c>
      <c r="E266" s="18"/>
    </row>
    <row r="267" spans="2:20" s="2" customFormat="1" x14ac:dyDescent="0.35">
      <c r="B267" s="10">
        <v>4</v>
      </c>
      <c r="C267" s="84">
        <f>SUM(TRUST_RAW!$CQ$4:$CQ$152)</f>
        <v>3454362</v>
      </c>
      <c r="D267" s="93">
        <f>INDEX(TRUST_RAW!$CQ$4:$CQ$152,MATCH(FORMAT_TRUST!$C$2,TRUST_RAW!$B$4:$B$152,FALSE))</f>
        <v>10547</v>
      </c>
      <c r="E267" s="18"/>
    </row>
    <row r="268" spans="2:20" s="2" customFormat="1" x14ac:dyDescent="0.35">
      <c r="B268" s="10">
        <v>5</v>
      </c>
      <c r="C268" s="84">
        <f>SUM(TRUST_RAW!$CR$4:$CR$152)</f>
        <v>3225354</v>
      </c>
      <c r="D268" s="93">
        <f>INDEX(TRUST_RAW!$CR$4:$CR$152,MATCH(FORMAT_TRUST!$C$2,TRUST_RAW!$B$4:$B$152,FALSE))</f>
        <v>6093</v>
      </c>
      <c r="E268" s="18"/>
    </row>
  </sheetData>
  <mergeCells count="19">
    <mergeCell ref="E205:F205"/>
    <mergeCell ref="G205:H205"/>
    <mergeCell ref="A153:A156"/>
    <mergeCell ref="A188:A191"/>
    <mergeCell ref="C142:D142"/>
    <mergeCell ref="C159:D159"/>
    <mergeCell ref="C194:D194"/>
    <mergeCell ref="F142:G142"/>
    <mergeCell ref="C177:D177"/>
    <mergeCell ref="B238:B239"/>
    <mergeCell ref="B236:B237"/>
    <mergeCell ref="A170:A173"/>
    <mergeCell ref="A136:A139"/>
    <mergeCell ref="C205:D205"/>
    <mergeCell ref="N205:O205"/>
    <mergeCell ref="P205:Q205"/>
    <mergeCell ref="R205:S205"/>
    <mergeCell ref="T205:U205"/>
    <mergeCell ref="I205:J2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Contents</vt:lpstr>
      <vt:lpstr>Introduction</vt:lpstr>
      <vt:lpstr>Indicator metadata</vt:lpstr>
      <vt:lpstr>Data and methods</vt:lpstr>
      <vt:lpstr>LA dashboard</vt:lpstr>
      <vt:lpstr>FORMAT_LA</vt:lpstr>
      <vt:lpstr>RAW_LA</vt:lpstr>
      <vt:lpstr>NHS dashboard</vt:lpstr>
      <vt:lpstr>FORMAT_TRUST</vt:lpstr>
      <vt:lpstr>FORMAT TRUST 2</vt:lpstr>
      <vt:lpstr>TRUST_RAW</vt:lpstr>
      <vt:lpstr>TRUST_A&amp;S_ACTIVE_PROP</vt:lpstr>
      <vt:lpstr>TRUST_AE_DEP</vt:lpstr>
      <vt:lpstr>TRUST_TOTALS_RAW</vt:lpstr>
      <vt:lpstr>NATIONAL_RAW</vt:lpstr>
      <vt:lpstr>TRUST_FRAILTY_RAW</vt:lpstr>
      <vt:lpstr>TRUST_TRETSPEC_PROP</vt:lpstr>
      <vt:lpstr>NATIONAL_TRETSPEC_PROP</vt:lpstr>
      <vt:lpstr>ODS codes</vt:lpstr>
      <vt:lpstr>Introduction!_ftn1</vt:lpstr>
      <vt:lpstr>Introduction!_ftnref1</vt:lpstr>
      <vt:lpstr>NATIONAL</vt:lpstr>
      <vt:lpstr>'Data and methods'!Print_Area</vt:lpstr>
      <vt:lpstr>'Indicator metadata'!Print_Area</vt:lpstr>
      <vt:lpstr>'LA dashboard'!Print_Area</vt:lpstr>
      <vt:lpstr>'NHS dashboard'!Print_Area</vt:lpstr>
      <vt:lpstr>'LA dashboard'!Print_Titles</vt:lpstr>
      <vt:lpstr>'NHS dashboard'!Print_Titles</vt:lpstr>
      <vt:lpstr>'TRUST_A&amp;S_ACTIVE_PROP'!TRUST</vt:lpstr>
      <vt:lpstr>TRUST_AE_DEP!TRUST</vt:lpstr>
      <vt:lpstr>TRUST_TRETSPEC_PROP!TRUST</vt:lpstr>
      <vt:lpstr>TRUST</vt:lpstr>
      <vt:lpstr>TRUST_AE</vt:lpstr>
      <vt:lpstr>TRUST_IP</vt:lpstr>
      <vt:lpstr>TRUST_NEL_FRAIL</vt:lpstr>
      <vt:lpstr>TRUST_OP</vt:lpstr>
    </vt:vector>
  </TitlesOfParts>
  <Company>Nuffield Trust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Recia Atkins</cp:lastModifiedBy>
  <cp:lastPrinted>2018-04-23T10:28:07Z</cp:lastPrinted>
  <dcterms:created xsi:type="dcterms:W3CDTF">2017-10-31T10:29:24Z</dcterms:created>
  <dcterms:modified xsi:type="dcterms:W3CDTF">2018-09-11T10:14:06Z</dcterms:modified>
</cp:coreProperties>
</file>